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alamanca\Documents\"/>
    </mc:Choice>
  </mc:AlternateContent>
  <xr:revisionPtr revIDLastSave="128" documentId="13_ncr:1_{293F175A-E0FA-4039-AD6A-EC15E688A01D}" xr6:coauthVersionLast="47" xr6:coauthVersionMax="47" xr10:uidLastSave="{38D9BBCE-37C6-4C5F-8EB5-E5C6976AE40B}"/>
  <bookViews>
    <workbookView xWindow="-110" yWindow="-110" windowWidth="19420" windowHeight="11500" activeTab="1" xr2:uid="{00000000-000D-0000-FFFF-FFFF00000000}"/>
  </bookViews>
  <sheets>
    <sheet name="Plantilla Presupuesto" sheetId="11" r:id="rId1"/>
    <sheet name="Presupuesto Ejemplo" sheetId="2" r:id="rId2"/>
    <sheet name="Lista" sheetId="9" state="hidden" r:id="rId3"/>
    <sheet name="Vf" sheetId="6" state="hidden" r:id="rId4"/>
    <sheet name="Utilidades por Canti" sheetId="7" state="hidden" r:id="rId5"/>
    <sheet name="Grupo reducido" sheetId="8" state="hidden" r:id="rId6"/>
  </sheets>
  <definedNames>
    <definedName name="_xlnm._FilterDatabase" localSheetId="0" hidden="1">'Plantilla Presupuesto'!$Q$2:$Q$1004</definedName>
    <definedName name="_xlnm._FilterDatabase" localSheetId="1" hidden="1">'Presupuesto Ejemplo'!$Q$2:$Q$1004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RJ+iqDIt4LHjajTzArFr+cKMjo/1zneomy+S96KSwwo="/>
    </ext>
  </extLst>
</workbook>
</file>

<file path=xl/calcChain.xml><?xml version="1.0" encoding="utf-8"?>
<calcChain xmlns="http://schemas.openxmlformats.org/spreadsheetml/2006/main">
  <c r="G59" i="2" l="1"/>
  <c r="H31" i="11"/>
  <c r="G38" i="11"/>
  <c r="G44" i="11"/>
  <c r="G45" i="11"/>
  <c r="Z45" i="11" s="1"/>
  <c r="I44" i="11"/>
  <c r="H50" i="2"/>
  <c r="H46" i="2"/>
  <c r="H39" i="2"/>
  <c r="H31" i="2"/>
  <c r="H25" i="2"/>
  <c r="H19" i="2"/>
  <c r="H10" i="2"/>
  <c r="H50" i="11"/>
  <c r="C50" i="11"/>
  <c r="AE49" i="11"/>
  <c r="H46" i="11"/>
  <c r="C46" i="11"/>
  <c r="AE45" i="11"/>
  <c r="AD45" i="11"/>
  <c r="AB45" i="11"/>
  <c r="X45" i="11"/>
  <c r="V45" i="11"/>
  <c r="T45" i="11"/>
  <c r="P45" i="11"/>
  <c r="N45" i="11"/>
  <c r="L45" i="11"/>
  <c r="I45" i="11"/>
  <c r="AE44" i="11"/>
  <c r="AD44" i="11"/>
  <c r="AB44" i="11"/>
  <c r="Z44" i="11"/>
  <c r="X44" i="11"/>
  <c r="V44" i="11"/>
  <c r="T44" i="11"/>
  <c r="R44" i="11"/>
  <c r="P44" i="11"/>
  <c r="N44" i="11"/>
  <c r="L44" i="11"/>
  <c r="AE43" i="11"/>
  <c r="G43" i="11"/>
  <c r="AE42" i="11"/>
  <c r="G42" i="11"/>
  <c r="H39" i="11"/>
  <c r="C39" i="11"/>
  <c r="AE38" i="11"/>
  <c r="AD38" i="11"/>
  <c r="AB38" i="11"/>
  <c r="Z38" i="11"/>
  <c r="X38" i="11"/>
  <c r="V38" i="11"/>
  <c r="T38" i="11"/>
  <c r="R38" i="11"/>
  <c r="P38" i="11"/>
  <c r="N38" i="11"/>
  <c r="L38" i="11"/>
  <c r="I38" i="11"/>
  <c r="AE37" i="11"/>
  <c r="G37" i="11"/>
  <c r="I37" i="11" s="1"/>
  <c r="AE36" i="11"/>
  <c r="G36" i="11"/>
  <c r="N36" i="11" s="1"/>
  <c r="AE35" i="11"/>
  <c r="G35" i="11"/>
  <c r="N35" i="11" s="1"/>
  <c r="AE34" i="11"/>
  <c r="G34" i="11"/>
  <c r="Z34" i="11" s="1"/>
  <c r="C31" i="11"/>
  <c r="AE30" i="11"/>
  <c r="G30" i="11"/>
  <c r="AE29" i="11"/>
  <c r="G29" i="11"/>
  <c r="Z29" i="11" s="1"/>
  <c r="AE28" i="11"/>
  <c r="G28" i="11"/>
  <c r="H25" i="11"/>
  <c r="C25" i="11"/>
  <c r="AE24" i="11"/>
  <c r="G24" i="11"/>
  <c r="I24" i="11" s="1"/>
  <c r="AE23" i="11"/>
  <c r="I23" i="11"/>
  <c r="G23" i="11"/>
  <c r="L23" i="11" s="1"/>
  <c r="AE22" i="11"/>
  <c r="I22" i="11"/>
  <c r="G22" i="11"/>
  <c r="N22" i="11" s="1"/>
  <c r="H19" i="11"/>
  <c r="C19" i="11"/>
  <c r="AE18" i="11"/>
  <c r="G18" i="11"/>
  <c r="T18" i="11" s="1"/>
  <c r="AE17" i="11"/>
  <c r="G17" i="11"/>
  <c r="V17" i="11" s="1"/>
  <c r="AE16" i="11"/>
  <c r="G16" i="11"/>
  <c r="Z16" i="11" s="1"/>
  <c r="AE15" i="11"/>
  <c r="G15" i="11"/>
  <c r="Z15" i="11" s="1"/>
  <c r="AE14" i="11"/>
  <c r="G14" i="11"/>
  <c r="AB14" i="11" s="1"/>
  <c r="AE13" i="11"/>
  <c r="G13" i="11"/>
  <c r="H10" i="11"/>
  <c r="C10" i="11"/>
  <c r="AE9" i="11"/>
  <c r="G9" i="11"/>
  <c r="L9" i="11" s="1"/>
  <c r="AE8" i="11"/>
  <c r="G8" i="11"/>
  <c r="N8" i="11" s="1"/>
  <c r="AE7" i="11"/>
  <c r="G7" i="11"/>
  <c r="P7" i="11" s="1"/>
  <c r="AE6" i="11"/>
  <c r="G6" i="11"/>
  <c r="R6" i="11" s="1"/>
  <c r="AE5" i="11"/>
  <c r="G5" i="11"/>
  <c r="I5" i="11" s="1"/>
  <c r="AE5" i="2"/>
  <c r="AE49" i="2"/>
  <c r="AE45" i="2"/>
  <c r="AE44" i="2"/>
  <c r="AE43" i="2"/>
  <c r="AE42" i="2"/>
  <c r="V44" i="2"/>
  <c r="AD44" i="2"/>
  <c r="AD45" i="2"/>
  <c r="AB43" i="2"/>
  <c r="AB44" i="2"/>
  <c r="AB45" i="2"/>
  <c r="Z45" i="2"/>
  <c r="Z44" i="2"/>
  <c r="X43" i="2"/>
  <c r="X44" i="2"/>
  <c r="X45" i="2"/>
  <c r="V43" i="2"/>
  <c r="V45" i="2"/>
  <c r="T43" i="2"/>
  <c r="T44" i="2"/>
  <c r="T45" i="2"/>
  <c r="R44" i="2"/>
  <c r="R45" i="2"/>
  <c r="P44" i="2"/>
  <c r="P45" i="2"/>
  <c r="L44" i="2"/>
  <c r="L45" i="2"/>
  <c r="N43" i="2"/>
  <c r="N44" i="2"/>
  <c r="N45" i="2"/>
  <c r="AE37" i="2"/>
  <c r="AE38" i="2"/>
  <c r="AE36" i="2"/>
  <c r="AE35" i="2"/>
  <c r="AE34" i="2"/>
  <c r="AE30" i="2"/>
  <c r="AE29" i="2"/>
  <c r="AE28" i="2"/>
  <c r="AE23" i="2"/>
  <c r="AE24" i="2"/>
  <c r="AE22" i="2"/>
  <c r="AE18" i="2"/>
  <c r="AE17" i="2"/>
  <c r="AE16" i="2"/>
  <c r="AE15" i="2"/>
  <c r="AE14" i="2"/>
  <c r="AE13" i="2"/>
  <c r="AE6" i="2"/>
  <c r="AE7" i="2"/>
  <c r="AE8" i="2"/>
  <c r="AE9" i="2"/>
  <c r="G23" i="2"/>
  <c r="N23" i="2" s="1"/>
  <c r="G24" i="2"/>
  <c r="Z24" i="2" s="1"/>
  <c r="G22" i="2"/>
  <c r="V22" i="2" s="1"/>
  <c r="I22" i="2"/>
  <c r="G14" i="2"/>
  <c r="L14" i="2" s="1"/>
  <c r="G15" i="2"/>
  <c r="L15" i="2" s="1"/>
  <c r="G16" i="2"/>
  <c r="V16" i="2" s="1"/>
  <c r="G17" i="2"/>
  <c r="L17" i="2" s="1"/>
  <c r="G18" i="2"/>
  <c r="T18" i="2" s="1"/>
  <c r="G5" i="2"/>
  <c r="I5" i="2" s="1"/>
  <c r="G13" i="2"/>
  <c r="I13" i="2" s="1"/>
  <c r="G9" i="2"/>
  <c r="I9" i="2" s="1"/>
  <c r="G8" i="2"/>
  <c r="I8" i="2" s="1"/>
  <c r="G7" i="2"/>
  <c r="I7" i="2" s="1"/>
  <c r="C46" i="2"/>
  <c r="G43" i="2"/>
  <c r="L43" i="2" s="1"/>
  <c r="G42" i="2"/>
  <c r="T42" i="2" s="1"/>
  <c r="C50" i="2"/>
  <c r="I38" i="2"/>
  <c r="I23" i="2"/>
  <c r="AD38" i="2"/>
  <c r="AB38" i="2"/>
  <c r="Z38" i="2"/>
  <c r="X38" i="2"/>
  <c r="V38" i="2"/>
  <c r="T38" i="2"/>
  <c r="R38" i="2"/>
  <c r="P38" i="2"/>
  <c r="N38" i="2"/>
  <c r="L38" i="2"/>
  <c r="L24" i="2"/>
  <c r="C39" i="2"/>
  <c r="G37" i="2"/>
  <c r="Z37" i="2" s="1"/>
  <c r="G36" i="2"/>
  <c r="R36" i="2" s="1"/>
  <c r="G35" i="2"/>
  <c r="R35" i="2" s="1"/>
  <c r="G34" i="2"/>
  <c r="Z34" i="2" s="1"/>
  <c r="C31" i="2"/>
  <c r="C25" i="2"/>
  <c r="C19" i="2"/>
  <c r="C10" i="2"/>
  <c r="G30" i="2"/>
  <c r="L30" i="2" s="1"/>
  <c r="G29" i="2"/>
  <c r="L29" i="2" s="1"/>
  <c r="G28" i="2"/>
  <c r="L28" i="2" s="1"/>
  <c r="G6" i="2"/>
  <c r="L6" i="2" s="1"/>
  <c r="K39" i="8"/>
  <c r="K38" i="8"/>
  <c r="K37" i="8"/>
  <c r="K33" i="8"/>
  <c r="K42" i="8" s="1"/>
  <c r="H26" i="8"/>
  <c r="E26" i="8"/>
  <c r="H25" i="8"/>
  <c r="E25" i="8"/>
  <c r="H24" i="8"/>
  <c r="E24" i="8"/>
  <c r="H22" i="8"/>
  <c r="E22" i="8"/>
  <c r="H21" i="8"/>
  <c r="E21" i="8"/>
  <c r="P20" i="8"/>
  <c r="B22" i="8" s="1"/>
  <c r="H20" i="8"/>
  <c r="E20" i="8"/>
  <c r="H18" i="8"/>
  <c r="I18" i="8" s="1"/>
  <c r="I16" i="8" s="1"/>
  <c r="E18" i="8"/>
  <c r="F18" i="8" s="1"/>
  <c r="B18" i="8"/>
  <c r="D18" i="8" s="1"/>
  <c r="R17" i="8"/>
  <c r="I17" i="8"/>
  <c r="H17" i="8"/>
  <c r="F17" i="8"/>
  <c r="E17" i="8"/>
  <c r="D17" i="8"/>
  <c r="D16" i="8" s="1"/>
  <c r="B17" i="8"/>
  <c r="B16" i="8"/>
  <c r="I15" i="8"/>
  <c r="H15" i="8"/>
  <c r="F15" i="8"/>
  <c r="E15" i="8"/>
  <c r="D15" i="8"/>
  <c r="B15" i="8"/>
  <c r="I14" i="8"/>
  <c r="H14" i="8"/>
  <c r="E14" i="8"/>
  <c r="F14" i="8" s="1"/>
  <c r="F33" i="8" s="1"/>
  <c r="D14" i="8"/>
  <c r="B14" i="8"/>
  <c r="I13" i="8"/>
  <c r="H13" i="8"/>
  <c r="F13" i="8"/>
  <c r="E13" i="8"/>
  <c r="D13" i="8"/>
  <c r="B13" i="8"/>
  <c r="H12" i="8"/>
  <c r="F12" i="8"/>
  <c r="E12" i="8"/>
  <c r="D12" i="8"/>
  <c r="B12" i="8"/>
  <c r="I12" i="8" s="1"/>
  <c r="I10" i="8" s="1"/>
  <c r="I11" i="8"/>
  <c r="H11" i="8"/>
  <c r="F11" i="8"/>
  <c r="E11" i="8"/>
  <c r="B11" i="8"/>
  <c r="D11" i="8" s="1"/>
  <c r="D10" i="8" s="1"/>
  <c r="B10" i="8"/>
  <c r="I9" i="8"/>
  <c r="H9" i="8"/>
  <c r="F9" i="8"/>
  <c r="E9" i="8"/>
  <c r="B9" i="8"/>
  <c r="D9" i="8" s="1"/>
  <c r="I8" i="8"/>
  <c r="H8" i="8"/>
  <c r="F8" i="8"/>
  <c r="E8" i="8"/>
  <c r="D8" i="8"/>
  <c r="B8" i="8"/>
  <c r="Q7" i="8"/>
  <c r="H7" i="8"/>
  <c r="E7" i="8"/>
  <c r="F7" i="8" s="1"/>
  <c r="F6" i="8" s="1"/>
  <c r="B7" i="8"/>
  <c r="I7" i="8" s="1"/>
  <c r="I6" i="8" s="1"/>
  <c r="B6" i="8"/>
  <c r="P5" i="8"/>
  <c r="Q5" i="8" s="1"/>
  <c r="H5" i="8"/>
  <c r="E5" i="8"/>
  <c r="D15" i="7"/>
  <c r="C15" i="7"/>
  <c r="D14" i="7"/>
  <c r="E14" i="7" s="1"/>
  <c r="C14" i="7"/>
  <c r="D13" i="7"/>
  <c r="E13" i="7" s="1"/>
  <c r="C13" i="7"/>
  <c r="D12" i="7"/>
  <c r="E12" i="7" s="1"/>
  <c r="C12" i="7"/>
  <c r="D11" i="7"/>
  <c r="E11" i="7" s="1"/>
  <c r="C11" i="7"/>
  <c r="D10" i="7"/>
  <c r="E10" i="7" s="1"/>
  <c r="C10" i="7"/>
  <c r="E9" i="7"/>
  <c r="D9" i="7"/>
  <c r="C9" i="7"/>
  <c r="E8" i="7"/>
  <c r="D8" i="7"/>
  <c r="C8" i="7"/>
  <c r="E7" i="7"/>
  <c r="D7" i="7"/>
  <c r="C7" i="7"/>
  <c r="D6" i="7"/>
  <c r="E6" i="7" s="1"/>
  <c r="C6" i="7"/>
  <c r="D5" i="7"/>
  <c r="E5" i="7" s="1"/>
  <c r="C5" i="7"/>
  <c r="D4" i="7"/>
  <c r="E4" i="7" s="1"/>
  <c r="C4" i="7"/>
  <c r="D3" i="7"/>
  <c r="E3" i="7" s="1"/>
  <c r="B19" i="6"/>
  <c r="R7" i="6"/>
  <c r="R8" i="6" s="1"/>
  <c r="R9" i="6" s="1"/>
  <c r="Q7" i="6"/>
  <c r="V28" i="11" l="1"/>
  <c r="T28" i="11"/>
  <c r="Z30" i="11"/>
  <c r="AB30" i="11"/>
  <c r="V30" i="11"/>
  <c r="T30" i="11"/>
  <c r="R30" i="11"/>
  <c r="P30" i="11"/>
  <c r="N30" i="11"/>
  <c r="T42" i="11"/>
  <c r="I42" i="11"/>
  <c r="AB43" i="11"/>
  <c r="I43" i="11"/>
  <c r="R45" i="11"/>
  <c r="AB42" i="11"/>
  <c r="AD42" i="11"/>
  <c r="X28" i="11"/>
  <c r="X14" i="11"/>
  <c r="R15" i="11"/>
  <c r="G19" i="11"/>
  <c r="I19" i="11" s="1"/>
  <c r="T15" i="11"/>
  <c r="P15" i="11"/>
  <c r="V15" i="11"/>
  <c r="X15" i="11"/>
  <c r="L42" i="11"/>
  <c r="P42" i="11"/>
  <c r="V42" i="11"/>
  <c r="X42" i="11"/>
  <c r="I34" i="11"/>
  <c r="AB34" i="11"/>
  <c r="AB37" i="11"/>
  <c r="AD34" i="11"/>
  <c r="P34" i="11"/>
  <c r="R34" i="11"/>
  <c r="L34" i="11"/>
  <c r="V34" i="11"/>
  <c r="X34" i="11"/>
  <c r="AD30" i="11"/>
  <c r="I30" i="11"/>
  <c r="L30" i="11"/>
  <c r="T13" i="11"/>
  <c r="X13" i="11"/>
  <c r="AD15" i="11"/>
  <c r="R13" i="11"/>
  <c r="L15" i="11"/>
  <c r="N15" i="11"/>
  <c r="H52" i="2"/>
  <c r="H54" i="2" s="1"/>
  <c r="T46" i="2"/>
  <c r="AD24" i="2"/>
  <c r="N24" i="2"/>
  <c r="P23" i="2"/>
  <c r="R23" i="2"/>
  <c r="R24" i="2"/>
  <c r="AB23" i="2"/>
  <c r="I24" i="2"/>
  <c r="AD23" i="2"/>
  <c r="L7" i="2"/>
  <c r="AD36" i="11"/>
  <c r="Z42" i="11"/>
  <c r="AB46" i="11"/>
  <c r="T43" i="11"/>
  <c r="T46" i="11" s="1"/>
  <c r="X43" i="11"/>
  <c r="X46" i="11" s="1"/>
  <c r="I36" i="11"/>
  <c r="N34" i="11"/>
  <c r="R36" i="11"/>
  <c r="R42" i="11"/>
  <c r="R29" i="11"/>
  <c r="T29" i="11"/>
  <c r="T31" i="11" s="1"/>
  <c r="V29" i="11"/>
  <c r="V31" i="11" s="1"/>
  <c r="X30" i="11"/>
  <c r="AD29" i="11"/>
  <c r="L29" i="11"/>
  <c r="X29" i="11"/>
  <c r="X31" i="11" s="1"/>
  <c r="N29" i="11"/>
  <c r="AB24" i="11"/>
  <c r="AD22" i="11"/>
  <c r="AB23" i="11"/>
  <c r="N24" i="11"/>
  <c r="V24" i="11"/>
  <c r="Z24" i="11"/>
  <c r="AD24" i="11"/>
  <c r="H52" i="11"/>
  <c r="H54" i="11" s="1"/>
  <c r="N16" i="11"/>
  <c r="N17" i="11"/>
  <c r="Z13" i="11"/>
  <c r="P16" i="11"/>
  <c r="P17" i="11"/>
  <c r="AB13" i="11"/>
  <c r="R16" i="11"/>
  <c r="R17" i="11"/>
  <c r="AD13" i="11"/>
  <c r="T16" i="11"/>
  <c r="T17" i="11"/>
  <c r="I16" i="11"/>
  <c r="Z17" i="11"/>
  <c r="X16" i="11"/>
  <c r="P14" i="11"/>
  <c r="N13" i="11"/>
  <c r="R14" i="11"/>
  <c r="AD16" i="11"/>
  <c r="L18" i="11"/>
  <c r="I17" i="11"/>
  <c r="V16" i="11"/>
  <c r="I13" i="11"/>
  <c r="L13" i="11"/>
  <c r="AB16" i="11"/>
  <c r="P13" i="11"/>
  <c r="T14" i="11"/>
  <c r="P18" i="11"/>
  <c r="V13" i="11"/>
  <c r="L16" i="11"/>
  <c r="L17" i="11"/>
  <c r="AB8" i="11"/>
  <c r="I8" i="11"/>
  <c r="AD8" i="11"/>
  <c r="Z8" i="11"/>
  <c r="G10" i="11"/>
  <c r="I10" i="11" s="1"/>
  <c r="L5" i="11"/>
  <c r="AB9" i="11"/>
  <c r="I6" i="11"/>
  <c r="L8" i="2"/>
  <c r="L5" i="2"/>
  <c r="L10" i="2" s="1"/>
  <c r="AD43" i="2"/>
  <c r="P43" i="2"/>
  <c r="Z43" i="2"/>
  <c r="R43" i="2"/>
  <c r="T23" i="2"/>
  <c r="V24" i="2"/>
  <c r="X23" i="2"/>
  <c r="L23" i="2"/>
  <c r="Z23" i="2"/>
  <c r="T24" i="2"/>
  <c r="V23" i="2"/>
  <c r="V25" i="2" s="1"/>
  <c r="X24" i="2"/>
  <c r="L16" i="2"/>
  <c r="L13" i="2"/>
  <c r="N6" i="11"/>
  <c r="L35" i="11"/>
  <c r="R5" i="11"/>
  <c r="N7" i="11"/>
  <c r="Z14" i="11"/>
  <c r="R18" i="11"/>
  <c r="L22" i="11"/>
  <c r="Z28" i="11"/>
  <c r="Z31" i="11" s="1"/>
  <c r="AB28" i="11"/>
  <c r="P35" i="11"/>
  <c r="L37" i="11"/>
  <c r="G39" i="11"/>
  <c r="I39" i="11" s="1"/>
  <c r="V5" i="11"/>
  <c r="T6" i="11"/>
  <c r="R7" i="11"/>
  <c r="P8" i="11"/>
  <c r="N9" i="11"/>
  <c r="AD14" i="11"/>
  <c r="AB15" i="11"/>
  <c r="X17" i="11"/>
  <c r="V18" i="11"/>
  <c r="P22" i="11"/>
  <c r="N23" i="11"/>
  <c r="L24" i="11"/>
  <c r="G25" i="11"/>
  <c r="I25" i="11" s="1"/>
  <c r="AD28" i="11"/>
  <c r="AB29" i="11"/>
  <c r="T34" i="11"/>
  <c r="R35" i="11"/>
  <c r="P36" i="11"/>
  <c r="N37" i="11"/>
  <c r="AD43" i="11"/>
  <c r="R22" i="11"/>
  <c r="P23" i="11"/>
  <c r="T35" i="11"/>
  <c r="P37" i="11"/>
  <c r="Z5" i="11"/>
  <c r="X6" i="11"/>
  <c r="V7" i="11"/>
  <c r="T8" i="11"/>
  <c r="R9" i="11"/>
  <c r="I14" i="11"/>
  <c r="AB17" i="11"/>
  <c r="Z18" i="11"/>
  <c r="T22" i="11"/>
  <c r="R23" i="11"/>
  <c r="P24" i="11"/>
  <c r="I28" i="11"/>
  <c r="V35" i="11"/>
  <c r="T36" i="11"/>
  <c r="R37" i="11"/>
  <c r="G46" i="11"/>
  <c r="I46" i="11" s="1"/>
  <c r="AB5" i="11"/>
  <c r="Z6" i="11"/>
  <c r="X7" i="11"/>
  <c r="V8" i="11"/>
  <c r="T9" i="11"/>
  <c r="L14" i="11"/>
  <c r="I15" i="11"/>
  <c r="AD17" i="11"/>
  <c r="AB18" i="11"/>
  <c r="V22" i="11"/>
  <c r="T23" i="11"/>
  <c r="R24" i="11"/>
  <c r="L28" i="11"/>
  <c r="I29" i="11"/>
  <c r="X35" i="11"/>
  <c r="V36" i="11"/>
  <c r="T37" i="11"/>
  <c r="N42" i="11"/>
  <c r="L43" i="11"/>
  <c r="X5" i="11"/>
  <c r="V6" i="11"/>
  <c r="T7" i="11"/>
  <c r="R8" i="11"/>
  <c r="P9" i="11"/>
  <c r="X18" i="11"/>
  <c r="AD5" i="11"/>
  <c r="AB6" i="11"/>
  <c r="Z7" i="11"/>
  <c r="X8" i="11"/>
  <c r="V9" i="11"/>
  <c r="N14" i="11"/>
  <c r="AD18" i="11"/>
  <c r="X22" i="11"/>
  <c r="V23" i="11"/>
  <c r="T24" i="11"/>
  <c r="N28" i="11"/>
  <c r="Z35" i="11"/>
  <c r="X36" i="11"/>
  <c r="V37" i="11"/>
  <c r="N43" i="11"/>
  <c r="AD6" i="11"/>
  <c r="AB7" i="11"/>
  <c r="X9" i="11"/>
  <c r="Z22" i="11"/>
  <c r="X23" i="11"/>
  <c r="P28" i="11"/>
  <c r="G31" i="11"/>
  <c r="I31" i="11" s="1"/>
  <c r="AB35" i="11"/>
  <c r="Z36" i="11"/>
  <c r="X37" i="11"/>
  <c r="P43" i="11"/>
  <c r="AD7" i="11"/>
  <c r="Z9" i="11"/>
  <c r="I18" i="11"/>
  <c r="AB22" i="11"/>
  <c r="Z23" i="11"/>
  <c r="X24" i="11"/>
  <c r="R28" i="11"/>
  <c r="P29" i="11"/>
  <c r="AD35" i="11"/>
  <c r="AB36" i="11"/>
  <c r="Z37" i="11"/>
  <c r="R43" i="11"/>
  <c r="N5" i="11"/>
  <c r="L6" i="11"/>
  <c r="I7" i="11"/>
  <c r="AD9" i="11"/>
  <c r="V14" i="11"/>
  <c r="N18" i="11"/>
  <c r="AD23" i="11"/>
  <c r="I35" i="11"/>
  <c r="AD37" i="11"/>
  <c r="V43" i="11"/>
  <c r="Z43" i="11"/>
  <c r="P5" i="11"/>
  <c r="L7" i="11"/>
  <c r="P6" i="11"/>
  <c r="L8" i="11"/>
  <c r="I9" i="11"/>
  <c r="L36" i="11"/>
  <c r="T5" i="11"/>
  <c r="L31" i="2"/>
  <c r="Z22" i="2"/>
  <c r="N22" i="2"/>
  <c r="N25" i="2" s="1"/>
  <c r="X22" i="2"/>
  <c r="P22" i="2"/>
  <c r="R22" i="2"/>
  <c r="T22" i="2"/>
  <c r="AB22" i="2"/>
  <c r="L22" i="2"/>
  <c r="AD22" i="2"/>
  <c r="AD25" i="2" s="1"/>
  <c r="AB24" i="2"/>
  <c r="P24" i="2"/>
  <c r="G25" i="2"/>
  <c r="I25" i="2" s="1"/>
  <c r="P16" i="2"/>
  <c r="R16" i="2"/>
  <c r="T16" i="2"/>
  <c r="R18" i="2"/>
  <c r="X16" i="2"/>
  <c r="Z18" i="2"/>
  <c r="AB16" i="2"/>
  <c r="AD16" i="2"/>
  <c r="I16" i="2"/>
  <c r="AB18" i="2"/>
  <c r="N16" i="2"/>
  <c r="N18" i="2"/>
  <c r="X18" i="2"/>
  <c r="P18" i="2"/>
  <c r="Z16" i="2"/>
  <c r="AD18" i="2"/>
  <c r="L18" i="2"/>
  <c r="V18" i="2"/>
  <c r="I18" i="2"/>
  <c r="G46" i="2"/>
  <c r="I46" i="2" s="1"/>
  <c r="I43" i="2"/>
  <c r="X42" i="2"/>
  <c r="X46" i="2" s="1"/>
  <c r="L9" i="2"/>
  <c r="V42" i="2"/>
  <c r="V46" i="2" s="1"/>
  <c r="G31" i="2"/>
  <c r="I31" i="2" s="1"/>
  <c r="I14" i="2"/>
  <c r="I15" i="2"/>
  <c r="G39" i="2"/>
  <c r="G19" i="2"/>
  <c r="I19" i="2" s="1"/>
  <c r="I17" i="2"/>
  <c r="I6" i="2"/>
  <c r="G10" i="2"/>
  <c r="I42" i="2"/>
  <c r="Z42" i="2"/>
  <c r="Z46" i="2" s="1"/>
  <c r="N42" i="2"/>
  <c r="N46" i="2" s="1"/>
  <c r="AD42" i="2"/>
  <c r="L42" i="2"/>
  <c r="L46" i="2" s="1"/>
  <c r="AB42" i="2"/>
  <c r="AB46" i="2" s="1"/>
  <c r="P42" i="2"/>
  <c r="R42" i="2"/>
  <c r="R46" i="2" s="1"/>
  <c r="I45" i="2"/>
  <c r="I28" i="2"/>
  <c r="I37" i="2"/>
  <c r="I36" i="2"/>
  <c r="I29" i="2"/>
  <c r="I30" i="2"/>
  <c r="I34" i="2"/>
  <c r="I35" i="2"/>
  <c r="AD17" i="2"/>
  <c r="AB17" i="2"/>
  <c r="L37" i="2"/>
  <c r="AD34" i="2"/>
  <c r="X34" i="2"/>
  <c r="N37" i="2"/>
  <c r="V35" i="2"/>
  <c r="L34" i="2"/>
  <c r="X35" i="2"/>
  <c r="V36" i="2"/>
  <c r="N34" i="2"/>
  <c r="X36" i="2"/>
  <c r="T34" i="2"/>
  <c r="T37" i="2"/>
  <c r="V34" i="2"/>
  <c r="V37" i="2"/>
  <c r="AB37" i="2"/>
  <c r="AB34" i="2"/>
  <c r="AD37" i="2"/>
  <c r="P34" i="2"/>
  <c r="P37" i="2"/>
  <c r="R34" i="2"/>
  <c r="T35" i="2"/>
  <c r="T36" i="2"/>
  <c r="R37" i="2"/>
  <c r="AB35" i="2"/>
  <c r="L36" i="2"/>
  <c r="AB36" i="2"/>
  <c r="N35" i="2"/>
  <c r="AD35" i="2"/>
  <c r="N36" i="2"/>
  <c r="AD36" i="2"/>
  <c r="L35" i="2"/>
  <c r="P36" i="2"/>
  <c r="X37" i="2"/>
  <c r="Z35" i="2"/>
  <c r="Z36" i="2"/>
  <c r="P35" i="2"/>
  <c r="P13" i="2"/>
  <c r="V17" i="2"/>
  <c r="R7" i="2"/>
  <c r="P17" i="2"/>
  <c r="N15" i="2"/>
  <c r="R13" i="2"/>
  <c r="N7" i="2"/>
  <c r="P7" i="2"/>
  <c r="R17" i="2"/>
  <c r="N13" i="2"/>
  <c r="Z17" i="2"/>
  <c r="V7" i="2"/>
  <c r="Z7" i="2"/>
  <c r="AD7" i="2"/>
  <c r="Z13" i="2"/>
  <c r="V13" i="2"/>
  <c r="T13" i="2"/>
  <c r="T7" i="2"/>
  <c r="F5" i="8"/>
  <c r="F4" i="8" s="1"/>
  <c r="R24" i="8"/>
  <c r="I22" i="8"/>
  <c r="F22" i="8"/>
  <c r="D22" i="8"/>
  <c r="F16" i="8"/>
  <c r="F21" i="8"/>
  <c r="F10" i="8"/>
  <c r="B5" i="8"/>
  <c r="B43" i="8"/>
  <c r="B38" i="8" s="1"/>
  <c r="K35" i="8"/>
  <c r="D7" i="8"/>
  <c r="D6" i="8" s="1"/>
  <c r="B21" i="8"/>
  <c r="K43" i="8"/>
  <c r="P24" i="8"/>
  <c r="B20" i="8"/>
  <c r="K41" i="8"/>
  <c r="N46" i="11" l="1"/>
  <c r="Z46" i="11"/>
  <c r="P46" i="11"/>
  <c r="AD46" i="11"/>
  <c r="L10" i="11"/>
  <c r="L46" i="11"/>
  <c r="R46" i="11"/>
  <c r="V46" i="11"/>
  <c r="P39" i="11"/>
  <c r="AD39" i="11"/>
  <c r="R39" i="11"/>
  <c r="N31" i="11"/>
  <c r="AD31" i="11"/>
  <c r="L31" i="11"/>
  <c r="X19" i="11"/>
  <c r="V19" i="11"/>
  <c r="T19" i="11"/>
  <c r="P46" i="2"/>
  <c r="AD46" i="2"/>
  <c r="R39" i="2"/>
  <c r="T39" i="2"/>
  <c r="AB39" i="2"/>
  <c r="G50" i="2"/>
  <c r="I50" i="2" s="1"/>
  <c r="I39" i="2"/>
  <c r="L25" i="2"/>
  <c r="R25" i="2"/>
  <c r="I10" i="2"/>
  <c r="L39" i="11"/>
  <c r="N39" i="11"/>
  <c r="Z39" i="11"/>
  <c r="V39" i="11"/>
  <c r="T39" i="11"/>
  <c r="R31" i="11"/>
  <c r="AD25" i="11"/>
  <c r="Z25" i="11"/>
  <c r="AB25" i="11"/>
  <c r="N25" i="11"/>
  <c r="AB19" i="11"/>
  <c r="AD19" i="11"/>
  <c r="R19" i="11"/>
  <c r="Z19" i="11"/>
  <c r="L19" i="11"/>
  <c r="P19" i="11"/>
  <c r="AB10" i="11"/>
  <c r="Z10" i="11"/>
  <c r="P39" i="2"/>
  <c r="V39" i="2"/>
  <c r="Z39" i="2"/>
  <c r="L39" i="2"/>
  <c r="X39" i="2"/>
  <c r="AD39" i="2"/>
  <c r="N39" i="2"/>
  <c r="AB25" i="2"/>
  <c r="P25" i="2"/>
  <c r="X25" i="2"/>
  <c r="T25" i="2"/>
  <c r="Z25" i="2"/>
  <c r="L19" i="2"/>
  <c r="Z19" i="2"/>
  <c r="X25" i="11"/>
  <c r="X10" i="11"/>
  <c r="V10" i="11"/>
  <c r="P25" i="11"/>
  <c r="V25" i="11"/>
  <c r="T10" i="11"/>
  <c r="N19" i="11"/>
  <c r="G50" i="11"/>
  <c r="I50" i="11" s="1"/>
  <c r="G49" i="11"/>
  <c r="T25" i="11"/>
  <c r="R25" i="11"/>
  <c r="AB31" i="11"/>
  <c r="AB39" i="11"/>
  <c r="P31" i="11"/>
  <c r="N10" i="11"/>
  <c r="P10" i="11"/>
  <c r="X39" i="11"/>
  <c r="AD10" i="11"/>
  <c r="L25" i="11"/>
  <c r="R10" i="11"/>
  <c r="G49" i="2"/>
  <c r="AB49" i="2" s="1"/>
  <c r="AB50" i="2" s="1"/>
  <c r="Z28" i="2"/>
  <c r="R28" i="2"/>
  <c r="T28" i="2"/>
  <c r="X28" i="2"/>
  <c r="P28" i="2"/>
  <c r="V28" i="2"/>
  <c r="AB28" i="2"/>
  <c r="N28" i="2"/>
  <c r="AD28" i="2"/>
  <c r="AD13" i="2"/>
  <c r="X17" i="2"/>
  <c r="AB13" i="2"/>
  <c r="AB19" i="2" s="1"/>
  <c r="AB15" i="2"/>
  <c r="N17" i="2"/>
  <c r="Z15" i="2"/>
  <c r="X13" i="2"/>
  <c r="X15" i="2"/>
  <c r="P15" i="2"/>
  <c r="R15" i="2"/>
  <c r="R19" i="2" s="1"/>
  <c r="V15" i="2"/>
  <c r="AD15" i="2"/>
  <c r="T17" i="2"/>
  <c r="AB7" i="2"/>
  <c r="T15" i="2"/>
  <c r="X7" i="2"/>
  <c r="R5" i="2"/>
  <c r="P5" i="2"/>
  <c r="N5" i="2"/>
  <c r="R14" i="2"/>
  <c r="P14" i="2"/>
  <c r="P19" i="2" s="1"/>
  <c r="N14" i="2"/>
  <c r="N19" i="2" s="1"/>
  <c r="R6" i="2"/>
  <c r="P6" i="2"/>
  <c r="N6" i="2"/>
  <c r="P30" i="2"/>
  <c r="R30" i="2"/>
  <c r="N30" i="2"/>
  <c r="N9" i="2"/>
  <c r="P9" i="2"/>
  <c r="R9" i="2"/>
  <c r="AD5" i="2"/>
  <c r="Z5" i="2"/>
  <c r="V5" i="2"/>
  <c r="AB5" i="2"/>
  <c r="X5" i="2"/>
  <c r="T5" i="2"/>
  <c r="AD30" i="2"/>
  <c r="Z30" i="2"/>
  <c r="V30" i="2"/>
  <c r="AB30" i="2"/>
  <c r="X30" i="2"/>
  <c r="T30" i="2"/>
  <c r="AB6" i="2"/>
  <c r="X6" i="2"/>
  <c r="T6" i="2"/>
  <c r="AD6" i="2"/>
  <c r="Z6" i="2"/>
  <c r="V6" i="2"/>
  <c r="AD9" i="2"/>
  <c r="Z9" i="2"/>
  <c r="V9" i="2"/>
  <c r="AB9" i="2"/>
  <c r="T9" i="2"/>
  <c r="X9" i="2"/>
  <c r="AD14" i="2"/>
  <c r="Z14" i="2"/>
  <c r="V14" i="2"/>
  <c r="V19" i="2" s="1"/>
  <c r="AB14" i="2"/>
  <c r="X14" i="2"/>
  <c r="T14" i="2"/>
  <c r="D20" i="8"/>
  <c r="B44" i="8"/>
  <c r="B39" i="8" s="1"/>
  <c r="B19" i="8"/>
  <c r="I20" i="8"/>
  <c r="I21" i="8"/>
  <c r="D21" i="8"/>
  <c r="B4" i="8"/>
  <c r="I5" i="8"/>
  <c r="D5" i="8"/>
  <c r="D4" i="8" s="1"/>
  <c r="B24" i="8"/>
  <c r="B25" i="8"/>
  <c r="B26" i="8"/>
  <c r="F20" i="8"/>
  <c r="F19" i="8" s="1"/>
  <c r="G52" i="11" l="1"/>
  <c r="G52" i="2"/>
  <c r="G54" i="2" s="1"/>
  <c r="G56" i="2" s="1"/>
  <c r="H56" i="2" s="1"/>
  <c r="I52" i="2"/>
  <c r="T19" i="2"/>
  <c r="AD19" i="2"/>
  <c r="I52" i="11"/>
  <c r="X10" i="2"/>
  <c r="X19" i="2"/>
  <c r="X49" i="11"/>
  <c r="X50" i="11" s="1"/>
  <c r="X52" i="11" s="1"/>
  <c r="V49" i="11"/>
  <c r="V50" i="11" s="1"/>
  <c r="V52" i="11" s="1"/>
  <c r="R49" i="11"/>
  <c r="R50" i="11" s="1"/>
  <c r="R52" i="11" s="1"/>
  <c r="P49" i="11"/>
  <c r="P50" i="11" s="1"/>
  <c r="P52" i="11" s="1"/>
  <c r="N49" i="11"/>
  <c r="N50" i="11" s="1"/>
  <c r="N52" i="11" s="1"/>
  <c r="L49" i="11"/>
  <c r="L50" i="11" s="1"/>
  <c r="L52" i="11" s="1"/>
  <c r="I49" i="11"/>
  <c r="AD49" i="11"/>
  <c r="AD50" i="11" s="1"/>
  <c r="AD52" i="11" s="1"/>
  <c r="AB49" i="11"/>
  <c r="AB50" i="11" s="1"/>
  <c r="AB52" i="11" s="1"/>
  <c r="Z49" i="11"/>
  <c r="Z50" i="11" s="1"/>
  <c r="Z52" i="11" s="1"/>
  <c r="T49" i="11"/>
  <c r="T50" i="11" s="1"/>
  <c r="T52" i="11" s="1"/>
  <c r="G54" i="11"/>
  <c r="I54" i="11" s="1"/>
  <c r="X31" i="2"/>
  <c r="V31" i="2"/>
  <c r="R49" i="2"/>
  <c r="R50" i="2" s="1"/>
  <c r="L49" i="2"/>
  <c r="L50" i="2" s="1"/>
  <c r="L52" i="2" s="1"/>
  <c r="L54" i="2" s="1"/>
  <c r="L56" i="2" s="1"/>
  <c r="X49" i="2"/>
  <c r="X50" i="2" s="1"/>
  <c r="N49" i="2"/>
  <c r="N50" i="2" s="1"/>
  <c r="P49" i="2"/>
  <c r="P50" i="2" s="1"/>
  <c r="AD49" i="2"/>
  <c r="AD50" i="2" s="1"/>
  <c r="V49" i="2"/>
  <c r="V50" i="2" s="1"/>
  <c r="Z49" i="2"/>
  <c r="Z50" i="2" s="1"/>
  <c r="I49" i="2"/>
  <c r="T49" i="2"/>
  <c r="T50" i="2" s="1"/>
  <c r="N29" i="2"/>
  <c r="N31" i="2" s="1"/>
  <c r="R29" i="2"/>
  <c r="R31" i="2" s="1"/>
  <c r="P29" i="2"/>
  <c r="P31" i="2" s="1"/>
  <c r="N8" i="2"/>
  <c r="N10" i="2" s="1"/>
  <c r="R8" i="2"/>
  <c r="R10" i="2" s="1"/>
  <c r="P8" i="2"/>
  <c r="P10" i="2" s="1"/>
  <c r="AD29" i="2"/>
  <c r="AD31" i="2" s="1"/>
  <c r="Z29" i="2"/>
  <c r="Z31" i="2" s="1"/>
  <c r="V29" i="2"/>
  <c r="AB29" i="2"/>
  <c r="AB31" i="2" s="1"/>
  <c r="X29" i="2"/>
  <c r="T29" i="2"/>
  <c r="T31" i="2" s="1"/>
  <c r="T8" i="2"/>
  <c r="T10" i="2" s="1"/>
  <c r="AB8" i="2"/>
  <c r="AB10" i="2" s="1"/>
  <c r="X8" i="2"/>
  <c r="V8" i="2"/>
  <c r="V10" i="2" s="1"/>
  <c r="AD8" i="2"/>
  <c r="AD10" i="2" s="1"/>
  <c r="Z8" i="2"/>
  <c r="Z10" i="2" s="1"/>
  <c r="I26" i="8"/>
  <c r="D26" i="8"/>
  <c r="F26" i="8"/>
  <c r="D25" i="8"/>
  <c r="I25" i="8"/>
  <c r="F25" i="8"/>
  <c r="B45" i="8"/>
  <c r="B40" i="8" s="1"/>
  <c r="B23" i="8"/>
  <c r="I24" i="8"/>
  <c r="F24" i="8"/>
  <c r="F23" i="8" s="1"/>
  <c r="D24" i="8"/>
  <c r="D23" i="8" s="1"/>
  <c r="I19" i="8"/>
  <c r="D19" i="8"/>
  <c r="D27" i="8"/>
  <c r="D28" i="8" s="1"/>
  <c r="D29" i="8" s="1"/>
  <c r="I54" i="2" l="1"/>
  <c r="I56" i="2" s="1"/>
  <c r="I56" i="11"/>
  <c r="AD52" i="2"/>
  <c r="AD54" i="2" s="1"/>
  <c r="AD56" i="2" s="1"/>
  <c r="N52" i="2"/>
  <c r="X54" i="11"/>
  <c r="X56" i="11" s="1"/>
  <c r="T54" i="11"/>
  <c r="T56" i="11" s="1"/>
  <c r="AB54" i="11"/>
  <c r="AB56" i="11" s="1"/>
  <c r="P54" i="11"/>
  <c r="P56" i="11" s="1"/>
  <c r="AD54" i="11"/>
  <c r="AD56" i="11" s="1"/>
  <c r="N54" i="11"/>
  <c r="N56" i="11" s="1"/>
  <c r="R54" i="11"/>
  <c r="R56" i="11" s="1"/>
  <c r="Z54" i="11"/>
  <c r="Z56" i="11" s="1"/>
  <c r="L54" i="11"/>
  <c r="L56" i="11" s="1"/>
  <c r="AE52" i="11"/>
  <c r="AE54" i="11" s="1"/>
  <c r="G56" i="11"/>
  <c r="V54" i="11"/>
  <c r="V56" i="11" s="1"/>
  <c r="T52" i="2"/>
  <c r="T54" i="2" s="1"/>
  <c r="AB52" i="2"/>
  <c r="AB54" i="2" s="1"/>
  <c r="Z52" i="2"/>
  <c r="Z54" i="2" s="1"/>
  <c r="R52" i="2"/>
  <c r="R54" i="2" s="1"/>
  <c r="X52" i="2"/>
  <c r="X54" i="2" s="1"/>
  <c r="P52" i="2"/>
  <c r="P54" i="2" s="1"/>
  <c r="V52" i="2"/>
  <c r="F28" i="8"/>
  <c r="F29" i="8" s="1"/>
  <c r="F27" i="8"/>
  <c r="I23" i="8"/>
  <c r="I28" i="8" s="1"/>
  <c r="I29" i="8" s="1"/>
  <c r="D34" i="8"/>
  <c r="D37" i="8" s="1"/>
  <c r="D42" i="8"/>
  <c r="I2" i="8"/>
  <c r="I33" i="8" s="1"/>
  <c r="J33" i="8" s="1"/>
  <c r="H56" i="11" l="1"/>
  <c r="N54" i="2"/>
  <c r="N56" i="2"/>
  <c r="X56" i="2"/>
  <c r="R56" i="2"/>
  <c r="AB56" i="2"/>
  <c r="AE56" i="11"/>
  <c r="Z56" i="2"/>
  <c r="T56" i="2"/>
  <c r="V54" i="2"/>
  <c r="V56" i="2" s="1"/>
  <c r="AE52" i="2"/>
  <c r="AE54" i="2" s="1"/>
  <c r="P56" i="2"/>
  <c r="D45" i="8"/>
  <c r="D44" i="8"/>
  <c r="D43" i="8"/>
  <c r="R29" i="8"/>
  <c r="R33" i="8" s="1"/>
  <c r="F42" i="8"/>
  <c r="P29" i="8"/>
  <c r="F32" i="8"/>
  <c r="T29" i="8"/>
  <c r="P33" i="8"/>
  <c r="D38" i="8"/>
  <c r="D40" i="8"/>
  <c r="D39" i="8"/>
  <c r="I27" i="8"/>
  <c r="AE56" i="2" l="1"/>
  <c r="F45" i="8"/>
  <c r="F44" i="8"/>
  <c r="F43" i="8"/>
  <c r="F34" i="8"/>
  <c r="P34" i="8" s="1"/>
  <c r="F37" i="8"/>
  <c r="F38" i="8" l="1"/>
  <c r="F40" i="8"/>
  <c r="F39" i="8"/>
  <c r="G59" i="11"/>
</calcChain>
</file>

<file path=xl/sharedStrings.xml><?xml version="1.0" encoding="utf-8"?>
<sst xmlns="http://schemas.openxmlformats.org/spreadsheetml/2006/main" count="246" uniqueCount="137">
  <si>
    <t>Recurso</t>
  </si>
  <si>
    <t>Unidad de
Medida</t>
  </si>
  <si>
    <t>Duración
Cantidad</t>
  </si>
  <si>
    <t>Valor
Unitario</t>
  </si>
  <si>
    <t>Valor Total
FQSD</t>
  </si>
  <si>
    <t>Contrapartida</t>
  </si>
  <si>
    <t>Valor Total
+ Contrapartida</t>
  </si>
  <si>
    <t>Etapa o 
Componente 1</t>
  </si>
  <si>
    <t>Etapa o 
Componente 2</t>
  </si>
  <si>
    <t>Etapa o 
Componente 3</t>
  </si>
  <si>
    <t>Etapa o 
Componente 4</t>
  </si>
  <si>
    <t>Etapa o 
Componente 5</t>
  </si>
  <si>
    <t>Etapa o 
Componente 6</t>
  </si>
  <si>
    <t>Etapa o 
Componente 7</t>
  </si>
  <si>
    <t>Etapa o 
Componente 8</t>
  </si>
  <si>
    <t>Etapa o 
Componente 9</t>
  </si>
  <si>
    <t>Etapa o 
Componente 10</t>
  </si>
  <si>
    <t>Verificación</t>
  </si>
  <si>
    <t>%</t>
  </si>
  <si>
    <t>Costo</t>
  </si>
  <si>
    <t>1. Equipo Administrativo</t>
  </si>
  <si>
    <t>Ejemplo: Director</t>
  </si>
  <si>
    <t>Días/Meses</t>
  </si>
  <si>
    <t>Ejemplo: Coordinador / Líder</t>
  </si>
  <si>
    <t>2. Equipo Operativo</t>
  </si>
  <si>
    <t>Ejemplo: profesional de campo</t>
  </si>
  <si>
    <t>3. Recursos técnicos/tecnológicos</t>
  </si>
  <si>
    <t>Ejemplo: Plataforma</t>
  </si>
  <si>
    <t>Ejemplo: Equipos</t>
  </si>
  <si>
    <t>Otro</t>
  </si>
  <si>
    <t>4. Comunicaciones y eventos</t>
  </si>
  <si>
    <t xml:space="preserve">Ejemplo: Material </t>
  </si>
  <si>
    <t>Ejemplo: Eventos</t>
  </si>
  <si>
    <t>5. Otros gastos</t>
  </si>
  <si>
    <t>6. Apoyo Directo a Participantes</t>
  </si>
  <si>
    <t>Ejemplo: Conexión / Equipos</t>
  </si>
  <si>
    <t>Ejemplo: Transporte</t>
  </si>
  <si>
    <t>Ejemplo: Alimentación</t>
  </si>
  <si>
    <t>Ejemplo: Otro</t>
  </si>
  <si>
    <t>7. AIU*</t>
  </si>
  <si>
    <t>Administrativos / Imprevistos / Utilidad</t>
  </si>
  <si>
    <t>TOTAL COSTO PROPUESTA</t>
  </si>
  <si>
    <t>IVA</t>
  </si>
  <si>
    <t>VALOR TOTAL PROPUESTA</t>
  </si>
  <si>
    <t>MAX 200.000.000</t>
  </si>
  <si>
    <t>% CORRESPONDIENTE A PAGO POR RESULTADOS</t>
  </si>
  <si>
    <t>Este porcentaje deberá estar comprendido entre el 20% y 30% del total de la financiación solicitada al Fondo Quiero Ser Digital y podrá distribuirse entre las métricas de pago de colocación y retención.</t>
  </si>
  <si>
    <t>Director</t>
  </si>
  <si>
    <t>Mes</t>
  </si>
  <si>
    <t>Coordinador / Líder</t>
  </si>
  <si>
    <t>Profesional</t>
  </si>
  <si>
    <t>Asistente</t>
  </si>
  <si>
    <t>Psicólogos</t>
  </si>
  <si>
    <t>Meses</t>
  </si>
  <si>
    <t>Formadores / Mentores</t>
  </si>
  <si>
    <t>Profesional Conexión Empresarial</t>
  </si>
  <si>
    <t>Analista de Datos</t>
  </si>
  <si>
    <t xml:space="preserve">Profesional Monitoreo </t>
  </si>
  <si>
    <t>Plataforma</t>
  </si>
  <si>
    <t>Equipos</t>
  </si>
  <si>
    <t xml:space="preserve">Material </t>
  </si>
  <si>
    <t>Eventos</t>
  </si>
  <si>
    <t>5. Gastos de Viaje</t>
  </si>
  <si>
    <t>Tiquetes Aéreos</t>
  </si>
  <si>
    <t>Alojamiento</t>
  </si>
  <si>
    <t>Transporte Terrestre</t>
  </si>
  <si>
    <t>Alimentacion</t>
  </si>
  <si>
    <t>Otros Gastos de Viaje</t>
  </si>
  <si>
    <t>Conexión / Equipos</t>
  </si>
  <si>
    <t>Transporte</t>
  </si>
  <si>
    <t>Alimentación</t>
  </si>
  <si>
    <t>Propuesto</t>
  </si>
  <si>
    <t>VF Mit</t>
  </si>
  <si>
    <t>Psicorientadores</t>
  </si>
  <si>
    <t>Atendidos</t>
  </si>
  <si>
    <t>Formadores</t>
  </si>
  <si>
    <t>Mentores</t>
  </si>
  <si>
    <t>líder Conexión empresarial</t>
  </si>
  <si>
    <t>VF Mit 2</t>
  </si>
  <si>
    <t>Inicial</t>
  </si>
  <si>
    <t>Cantidad de Personas Convocadas Por 1 seleccionada</t>
  </si>
  <si>
    <t>Propuesta economica - Fondo Quiero Ser Digital – Cohorte TIM</t>
  </si>
  <si>
    <t>Costo Unitario
 Proyectado</t>
  </si>
  <si>
    <t>Costo Total</t>
  </si>
  <si>
    <t>Ejecutado por BDG</t>
  </si>
  <si>
    <t>Ejecutado</t>
  </si>
  <si>
    <t>Descripcion</t>
  </si>
  <si>
    <t>Cantidad de Participantes</t>
  </si>
  <si>
    <t>V. Unitario sin Iva</t>
  </si>
  <si>
    <t>V. Total sin IVA (19%)</t>
  </si>
  <si>
    <t>V. Unitario con Iva (19%)</t>
  </si>
  <si>
    <t>V. Total con Iva (19%)</t>
  </si>
  <si>
    <t>Participantes</t>
  </si>
  <si>
    <t>Horas</t>
  </si>
  <si>
    <t>Convoncatoria</t>
  </si>
  <si>
    <t>ConvoncatorÍa</t>
  </si>
  <si>
    <t>Selección</t>
  </si>
  <si>
    <t>Perfilamiento</t>
  </si>
  <si>
    <t>Orientacion sociocupacional</t>
  </si>
  <si>
    <t>Formacion (Tecnica socioemocional)</t>
  </si>
  <si>
    <t>Formación digital</t>
  </si>
  <si>
    <t>(3-5meses)</t>
  </si>
  <si>
    <t>Manejo de entrevista laboral</t>
  </si>
  <si>
    <t>Bootcamp Mentoria presencial</t>
  </si>
  <si>
    <t xml:space="preserve">Mentoria Tecnica personalizada </t>
  </si>
  <si>
    <t>Ingles para tecnologia / Finanzas personales</t>
  </si>
  <si>
    <t>40+40</t>
  </si>
  <si>
    <t>Certificacion de competencias</t>
  </si>
  <si>
    <t>Certificado internacional Formación digital</t>
  </si>
  <si>
    <t>Certificado internacional en Ingles</t>
  </si>
  <si>
    <t>Intermediacion laboral</t>
  </si>
  <si>
    <t>Intermediacion - Colocacion</t>
  </si>
  <si>
    <t>Apoyo psicosocial</t>
  </si>
  <si>
    <t>Gestion comercial empresarial</t>
  </si>
  <si>
    <t>Retencion en el empleo</t>
  </si>
  <si>
    <t>Incentivo empresarial</t>
  </si>
  <si>
    <t>Notebook para conectividad</t>
  </si>
  <si>
    <t>Auxilio de trasporte</t>
  </si>
  <si>
    <t>AIU (20%)</t>
  </si>
  <si>
    <t>Valor Total del Progra</t>
  </si>
  <si>
    <t>TOTAL</t>
  </si>
  <si>
    <t>Fondos provenientes:</t>
  </si>
  <si>
    <t>Inversor</t>
  </si>
  <si>
    <t>Valor Contrapartida</t>
  </si>
  <si>
    <t>Total a Distribuir</t>
  </si>
  <si>
    <t>Coto con Fondos de Inversor</t>
  </si>
  <si>
    <t>Valores con  contrapartida ( Inversor Paga solo)</t>
  </si>
  <si>
    <t>Mujeres</t>
  </si>
  <si>
    <t>Graduados</t>
  </si>
  <si>
    <t>Promedio /Formados</t>
  </si>
  <si>
    <t>Migrantes</t>
  </si>
  <si>
    <t>Promedio /colocados</t>
  </si>
  <si>
    <t>Discapacidad</t>
  </si>
  <si>
    <t>Promedio/ sobre retenidos</t>
  </si>
  <si>
    <t>Colocados</t>
  </si>
  <si>
    <t>Costo Tottal</t>
  </si>
  <si>
    <t>Valores sin contrapartida (todo paga Inversor)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</si>
</sst>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.00_-;\-&quot;$&quot;\ * #,##0.00_-;_-&quot;$&quot;\ * &quot;-&quot;??_-;_-@"/>
    <numFmt numFmtId="165" formatCode="_-&quot;$&quot;\ * #,##0_-;\-&quot;$&quot;\ * #,##0_-;_-&quot;$&quot;\ * &quot;-&quot;??_-;_-@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\ _€_-;\-* #,##0\ _€_-;_-* &quot;-&quot;\ _€_-;_-@_-"/>
  </numFmts>
  <fonts count="16">
    <font>
      <sz val="11"/>
      <color theme="1"/>
      <name val="Calibri"/>
      <scheme val="minor"/>
    </font>
    <font>
      <b/>
      <sz val="12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i/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rebuchet MS"/>
      <family val="2"/>
    </font>
    <font>
      <b/>
      <sz val="12"/>
      <color rgb="FFFFFFFF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2"/>
      <color theme="0"/>
      <name val="Trebuchet MS"/>
      <family val="2"/>
    </font>
  </fonts>
  <fills count="18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theme="4"/>
        <bgColor theme="4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rgb="FF1F38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499984740745262"/>
        <bgColor rgb="FF1F3864"/>
      </patternFill>
    </fill>
    <fill>
      <patternFill patternType="solid">
        <fgColor theme="4" tint="0.59999389629810485"/>
        <bgColor rgb="FF1F3864"/>
      </patternFill>
    </fill>
    <fill>
      <patternFill patternType="solid">
        <fgColor rgb="FF70AD47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Alignment="1">
      <alignment horizontal="center"/>
    </xf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5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64" fontId="6" fillId="4" borderId="9" xfId="0" applyNumberFormat="1" applyFont="1" applyFill="1" applyBorder="1"/>
    <xf numFmtId="0" fontId="6" fillId="0" borderId="10" xfId="0" applyFont="1" applyBorder="1"/>
    <xf numFmtId="1" fontId="6" fillId="0" borderId="11" xfId="0" applyNumberFormat="1" applyFont="1" applyBorder="1"/>
    <xf numFmtId="165" fontId="3" fillId="0" borderId="11" xfId="0" applyNumberFormat="1" applyFont="1" applyBorder="1"/>
    <xf numFmtId="164" fontId="3" fillId="0" borderId="11" xfId="0" applyNumberFormat="1" applyFont="1" applyBorder="1"/>
    <xf numFmtId="164" fontId="3" fillId="0" borderId="9" xfId="0" applyNumberFormat="1" applyFont="1" applyBorder="1"/>
    <xf numFmtId="10" fontId="3" fillId="0" borderId="0" xfId="0" applyNumberFormat="1" applyFont="1" applyAlignment="1">
      <alignment horizontal="center"/>
    </xf>
    <xf numFmtId="0" fontId="6" fillId="0" borderId="11" xfId="0" applyFont="1" applyBorder="1"/>
    <xf numFmtId="0" fontId="3" fillId="0" borderId="0" xfId="0" applyFont="1"/>
    <xf numFmtId="9" fontId="3" fillId="0" borderId="0" xfId="0" applyNumberFormat="1" applyFont="1" applyAlignment="1">
      <alignment horizontal="center"/>
    </xf>
    <xf numFmtId="164" fontId="6" fillId="4" borderId="12" xfId="0" applyNumberFormat="1" applyFont="1" applyFill="1" applyBorder="1"/>
    <xf numFmtId="0" fontId="3" fillId="0" borderId="13" xfId="0" applyFont="1" applyBorder="1"/>
    <xf numFmtId="0" fontId="6" fillId="0" borderId="0" xfId="0" applyFont="1"/>
    <xf numFmtId="164" fontId="6" fillId="0" borderId="11" xfId="0" applyNumberFormat="1" applyFont="1" applyBorder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7" fillId="0" borderId="0" xfId="0" applyFont="1" applyAlignment="1">
      <alignment horizontal="right"/>
    </xf>
    <xf numFmtId="0" fontId="1" fillId="2" borderId="16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164" fontId="6" fillId="0" borderId="0" xfId="0" applyNumberFormat="1" applyFont="1"/>
    <xf numFmtId="0" fontId="3" fillId="0" borderId="0" xfId="0" applyFont="1" applyAlignment="1">
      <alignment horizontal="right"/>
    </xf>
    <xf numFmtId="9" fontId="3" fillId="0" borderId="0" xfId="0" applyNumberFormat="1" applyFont="1"/>
    <xf numFmtId="166" fontId="3" fillId="0" borderId="0" xfId="0" applyNumberFormat="1" applyFont="1"/>
    <xf numFmtId="9" fontId="6" fillId="0" borderId="0" xfId="0" applyNumberFormat="1" applyFont="1"/>
    <xf numFmtId="2" fontId="3" fillId="0" borderId="0" xfId="0" applyNumberFormat="1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6" xfId="0" applyFont="1" applyFill="1" applyBorder="1"/>
    <xf numFmtId="0" fontId="6" fillId="4" borderId="17" xfId="0" applyFont="1" applyFill="1" applyBorder="1"/>
    <xf numFmtId="1" fontId="6" fillId="0" borderId="7" xfId="0" applyNumberFormat="1" applyFont="1" applyBorder="1"/>
    <xf numFmtId="0" fontId="3" fillId="0" borderId="7" xfId="0" applyFont="1" applyBorder="1"/>
    <xf numFmtId="0" fontId="3" fillId="0" borderId="8" xfId="0" applyFont="1" applyBorder="1"/>
    <xf numFmtId="164" fontId="6" fillId="4" borderId="6" xfId="0" applyNumberFormat="1" applyFont="1" applyFill="1" applyBorder="1"/>
    <xf numFmtId="0" fontId="6" fillId="0" borderId="7" xfId="0" applyFont="1" applyBorder="1"/>
    <xf numFmtId="9" fontId="6" fillId="4" borderId="6" xfId="0" applyNumberFormat="1" applyFont="1" applyFill="1" applyBorder="1"/>
    <xf numFmtId="0" fontId="6" fillId="5" borderId="10" xfId="0" applyFont="1" applyFill="1" applyBorder="1"/>
    <xf numFmtId="0" fontId="6" fillId="5" borderId="11" xfId="0" applyFont="1" applyFill="1" applyBorder="1"/>
    <xf numFmtId="165" fontId="3" fillId="5" borderId="11" xfId="0" applyNumberFormat="1" applyFont="1" applyFill="1" applyBorder="1"/>
    <xf numFmtId="164" fontId="3" fillId="5" borderId="11" xfId="0" applyNumberFormat="1" applyFont="1" applyFill="1" applyBorder="1"/>
    <xf numFmtId="164" fontId="3" fillId="5" borderId="9" xfId="0" applyNumberFormat="1" applyFont="1" applyFill="1" applyBorder="1"/>
    <xf numFmtId="9" fontId="3" fillId="5" borderId="6" xfId="0" applyNumberFormat="1" applyFont="1" applyFill="1" applyBorder="1"/>
    <xf numFmtId="164" fontId="3" fillId="5" borderId="6" xfId="0" applyNumberFormat="1" applyFont="1" applyFill="1" applyBorder="1"/>
    <xf numFmtId="166" fontId="3" fillId="0" borderId="0" xfId="0" applyNumberFormat="1" applyFont="1" applyAlignment="1">
      <alignment horizontal="center"/>
    </xf>
    <xf numFmtId="0" fontId="6" fillId="4" borderId="18" xfId="0" applyFont="1" applyFill="1" applyBorder="1"/>
    <xf numFmtId="0" fontId="6" fillId="0" borderId="19" xfId="0" applyFont="1" applyBorder="1"/>
    <xf numFmtId="0" fontId="3" fillId="0" borderId="19" xfId="0" applyFont="1" applyBorder="1"/>
    <xf numFmtId="0" fontId="3" fillId="0" borderId="20" xfId="0" applyFont="1" applyBorder="1"/>
    <xf numFmtId="0" fontId="6" fillId="0" borderId="21" xfId="0" applyFont="1" applyBorder="1"/>
    <xf numFmtId="164" fontId="3" fillId="0" borderId="21" xfId="0" applyNumberFormat="1" applyFont="1" applyBorder="1"/>
    <xf numFmtId="165" fontId="3" fillId="0" borderId="21" xfId="0" applyNumberFormat="1" applyFont="1" applyBorder="1"/>
    <xf numFmtId="9" fontId="3" fillId="0" borderId="22" xfId="0" applyNumberFormat="1" applyFont="1" applyBorder="1"/>
    <xf numFmtId="164" fontId="3" fillId="0" borderId="23" xfId="0" applyNumberFormat="1" applyFont="1" applyBorder="1"/>
    <xf numFmtId="0" fontId="6" fillId="0" borderId="15" xfId="0" applyFont="1" applyBorder="1"/>
    <xf numFmtId="0" fontId="6" fillId="0" borderId="13" xfId="0" applyFont="1" applyBorder="1"/>
    <xf numFmtId="0" fontId="3" fillId="0" borderId="14" xfId="0" applyFont="1" applyBorder="1"/>
    <xf numFmtId="165" fontId="3" fillId="0" borderId="14" xfId="0" applyNumberFormat="1" applyFont="1" applyBorder="1"/>
    <xf numFmtId="164" fontId="6" fillId="0" borderId="14" xfId="0" applyNumberFormat="1" applyFont="1" applyBorder="1"/>
    <xf numFmtId="0" fontId="6" fillId="0" borderId="24" xfId="0" applyFont="1" applyBorder="1"/>
    <xf numFmtId="164" fontId="6" fillId="0" borderId="24" xfId="0" applyNumberFormat="1" applyFont="1" applyBorder="1"/>
    <xf numFmtId="0" fontId="3" fillId="0" borderId="13" xfId="0" applyFont="1" applyBorder="1" applyAlignment="1">
      <alignment horizontal="right"/>
    </xf>
    <xf numFmtId="164" fontId="3" fillId="0" borderId="13" xfId="0" applyNumberFormat="1" applyFont="1" applyBorder="1"/>
    <xf numFmtId="164" fontId="6" fillId="0" borderId="13" xfId="0" applyNumberFormat="1" applyFont="1" applyBorder="1"/>
    <xf numFmtId="164" fontId="3" fillId="0" borderId="0" xfId="0" applyNumberFormat="1" applyFont="1" applyAlignment="1">
      <alignment horizontal="right"/>
    </xf>
    <xf numFmtId="164" fontId="3" fillId="0" borderId="24" xfId="0" applyNumberFormat="1" applyFont="1" applyBorder="1"/>
    <xf numFmtId="167" fontId="3" fillId="0" borderId="0" xfId="0" applyNumberFormat="1" applyFont="1"/>
    <xf numFmtId="9" fontId="10" fillId="0" borderId="6" xfId="1" applyFont="1" applyFill="1" applyBorder="1"/>
    <xf numFmtId="168" fontId="14" fillId="10" borderId="0" xfId="0" applyNumberFormat="1" applyFont="1" applyFill="1" applyAlignment="1">
      <alignment vertical="center" wrapText="1"/>
    </xf>
    <xf numFmtId="168" fontId="10" fillId="0" borderId="6" xfId="0" applyNumberFormat="1" applyFont="1" applyBorder="1"/>
    <xf numFmtId="168" fontId="10" fillId="0" borderId="6" xfId="0" applyNumberFormat="1" applyFont="1" applyBorder="1" applyAlignment="1">
      <alignment horizontal="center"/>
    </xf>
    <xf numFmtId="168" fontId="11" fillId="8" borderId="6" xfId="0" applyNumberFormat="1" applyFont="1" applyFill="1" applyBorder="1" applyAlignment="1">
      <alignment horizontal="center" vertical="center"/>
    </xf>
    <xf numFmtId="168" fontId="12" fillId="0" borderId="6" xfId="0" applyNumberFormat="1" applyFont="1" applyBorder="1"/>
    <xf numFmtId="168" fontId="11" fillId="0" borderId="6" xfId="0" applyNumberFormat="1" applyFont="1" applyBorder="1" applyAlignment="1">
      <alignment horizontal="center" vertical="center"/>
    </xf>
    <xf numFmtId="168" fontId="12" fillId="11" borderId="6" xfId="0" applyNumberFormat="1" applyFont="1" applyFill="1" applyBorder="1"/>
    <xf numFmtId="168" fontId="10" fillId="0" borderId="0" xfId="0" applyNumberFormat="1" applyFont="1"/>
    <xf numFmtId="168" fontId="10" fillId="7" borderId="0" xfId="0" applyNumberFormat="1" applyFont="1" applyFill="1" applyAlignment="1">
      <alignment horizontal="left" indent="2"/>
    </xf>
    <xf numFmtId="168" fontId="10" fillId="7" borderId="0" xfId="0" applyNumberFormat="1" applyFont="1" applyFill="1" applyAlignment="1">
      <alignment horizontal="center"/>
    </xf>
    <xf numFmtId="168" fontId="10" fillId="7" borderId="0" xfId="0" applyNumberFormat="1" applyFont="1" applyFill="1"/>
    <xf numFmtId="168" fontId="10" fillId="9" borderId="6" xfId="0" applyNumberFormat="1" applyFont="1" applyFill="1" applyBorder="1"/>
    <xf numFmtId="168" fontId="12" fillId="10" borderId="6" xfId="0" applyNumberFormat="1" applyFont="1" applyFill="1" applyBorder="1" applyAlignment="1">
      <alignment horizontal="center"/>
    </xf>
    <xf numFmtId="168" fontId="12" fillId="10" borderId="6" xfId="0" applyNumberFormat="1" applyFont="1" applyFill="1" applyBorder="1"/>
    <xf numFmtId="168" fontId="12" fillId="10" borderId="0" xfId="0" applyNumberFormat="1" applyFont="1" applyFill="1"/>
    <xf numFmtId="168" fontId="10" fillId="6" borderId="6" xfId="0" applyNumberFormat="1" applyFont="1" applyFill="1" applyBorder="1" applyAlignment="1">
      <alignment horizontal="left" indent="2"/>
    </xf>
    <xf numFmtId="168" fontId="10" fillId="7" borderId="6" xfId="0" applyNumberFormat="1" applyFont="1" applyFill="1" applyBorder="1" applyAlignment="1">
      <alignment horizontal="center"/>
    </xf>
    <xf numFmtId="168" fontId="10" fillId="6" borderId="6" xfId="0" applyNumberFormat="1" applyFont="1" applyFill="1" applyBorder="1" applyAlignment="1">
      <alignment horizontal="center"/>
    </xf>
    <xf numFmtId="168" fontId="10" fillId="6" borderId="6" xfId="0" applyNumberFormat="1" applyFont="1" applyFill="1" applyBorder="1"/>
    <xf numFmtId="168" fontId="10" fillId="6" borderId="0" xfId="0" applyNumberFormat="1" applyFont="1" applyFill="1" applyAlignment="1">
      <alignment horizontal="left" indent="2"/>
    </xf>
    <xf numFmtId="168" fontId="10" fillId="6" borderId="0" xfId="0" applyNumberFormat="1" applyFont="1" applyFill="1" applyAlignment="1">
      <alignment horizontal="center"/>
    </xf>
    <xf numFmtId="168" fontId="10" fillId="6" borderId="0" xfId="0" applyNumberFormat="1" applyFont="1" applyFill="1"/>
    <xf numFmtId="168" fontId="10" fillId="0" borderId="0" xfId="0" applyNumberFormat="1" applyFont="1" applyAlignment="1">
      <alignment horizontal="center"/>
    </xf>
    <xf numFmtId="9" fontId="10" fillId="0" borderId="6" xfId="1" applyFont="1" applyBorder="1" applyAlignment="1">
      <alignment horizontal="center"/>
    </xf>
    <xf numFmtId="9" fontId="10" fillId="7" borderId="6" xfId="1" applyFont="1" applyFill="1" applyBorder="1" applyAlignment="1">
      <alignment horizontal="center"/>
    </xf>
    <xf numFmtId="9" fontId="10" fillId="7" borderId="0" xfId="1" applyFont="1" applyFill="1" applyAlignment="1">
      <alignment horizontal="center"/>
    </xf>
    <xf numFmtId="9" fontId="10" fillId="0" borderId="6" xfId="1" applyFont="1" applyFill="1" applyBorder="1" applyAlignment="1">
      <alignment horizontal="center"/>
    </xf>
    <xf numFmtId="9" fontId="10" fillId="0" borderId="0" xfId="1" applyFont="1" applyAlignment="1">
      <alignment horizontal="center"/>
    </xf>
    <xf numFmtId="9" fontId="12" fillId="10" borderId="0" xfId="1" applyFont="1" applyFill="1" applyAlignment="1">
      <alignment horizontal="center"/>
    </xf>
    <xf numFmtId="168" fontId="12" fillId="0" borderId="0" xfId="0" applyNumberFormat="1" applyFont="1"/>
    <xf numFmtId="168" fontId="12" fillId="10" borderId="0" xfId="0" applyNumberFormat="1" applyFont="1" applyFill="1" applyAlignment="1">
      <alignment horizontal="center"/>
    </xf>
    <xf numFmtId="168" fontId="12" fillId="11" borderId="0" xfId="0" applyNumberFormat="1" applyFont="1" applyFill="1"/>
    <xf numFmtId="168" fontId="15" fillId="13" borderId="0" xfId="0" applyNumberFormat="1" applyFont="1" applyFill="1" applyAlignment="1">
      <alignment vertical="center" wrapText="1"/>
    </xf>
    <xf numFmtId="168" fontId="15" fillId="13" borderId="0" xfId="0" applyNumberFormat="1" applyFont="1" applyFill="1" applyAlignment="1">
      <alignment horizontal="center"/>
    </xf>
    <xf numFmtId="168" fontId="15" fillId="13" borderId="0" xfId="0" applyNumberFormat="1" applyFont="1" applyFill="1"/>
    <xf numFmtId="168" fontId="14" fillId="14" borderId="0" xfId="0" applyNumberFormat="1" applyFont="1" applyFill="1" applyAlignment="1">
      <alignment vertical="center" wrapText="1"/>
    </xf>
    <xf numFmtId="168" fontId="12" fillId="14" borderId="0" xfId="0" applyNumberFormat="1" applyFont="1" applyFill="1" applyAlignment="1">
      <alignment horizontal="center"/>
    </xf>
    <xf numFmtId="168" fontId="12" fillId="14" borderId="0" xfId="0" applyNumberFormat="1" applyFont="1" applyFill="1"/>
    <xf numFmtId="168" fontId="12" fillId="14" borderId="6" xfId="0" applyNumberFormat="1" applyFont="1" applyFill="1" applyBorder="1" applyAlignment="1">
      <alignment horizontal="center"/>
    </xf>
    <xf numFmtId="168" fontId="12" fillId="14" borderId="6" xfId="0" applyNumberFormat="1" applyFont="1" applyFill="1" applyBorder="1"/>
    <xf numFmtId="168" fontId="11" fillId="14" borderId="6" xfId="0" applyNumberFormat="1" applyFont="1" applyFill="1" applyBorder="1" applyAlignment="1">
      <alignment horizontal="center" vertical="center"/>
    </xf>
    <xf numFmtId="168" fontId="11" fillId="14" borderId="6" xfId="0" applyNumberFormat="1" applyFont="1" applyFill="1" applyBorder="1" applyAlignment="1">
      <alignment horizontal="center" vertical="center" wrapText="1"/>
    </xf>
    <xf numFmtId="9" fontId="11" fillId="15" borderId="6" xfId="1" applyFont="1" applyFill="1" applyBorder="1" applyAlignment="1">
      <alignment horizontal="center" vertical="center" wrapText="1"/>
    </xf>
    <xf numFmtId="168" fontId="10" fillId="9" borderId="0" xfId="0" applyNumberFormat="1" applyFont="1" applyFill="1"/>
    <xf numFmtId="168" fontId="14" fillId="0" borderId="6" xfId="0" applyNumberFormat="1" applyFont="1" applyBorder="1"/>
    <xf numFmtId="168" fontId="12" fillId="0" borderId="6" xfId="0" applyNumberFormat="1" applyFont="1" applyBorder="1" applyAlignment="1">
      <alignment vertical="center" wrapText="1"/>
    </xf>
    <xf numFmtId="168" fontId="10" fillId="12" borderId="6" xfId="0" applyNumberFormat="1" applyFont="1" applyFill="1" applyBorder="1"/>
    <xf numFmtId="168" fontId="10" fillId="12" borderId="0" xfId="0" applyNumberFormat="1" applyFont="1" applyFill="1"/>
    <xf numFmtId="9" fontId="10" fillId="6" borderId="0" xfId="1" applyFont="1" applyFill="1" applyAlignment="1">
      <alignment horizontal="center"/>
    </xf>
    <xf numFmtId="168" fontId="12" fillId="9" borderId="6" xfId="0" applyNumberFormat="1" applyFont="1" applyFill="1" applyBorder="1"/>
    <xf numFmtId="168" fontId="13" fillId="16" borderId="6" xfId="0" applyNumberFormat="1" applyFont="1" applyFill="1" applyBorder="1" applyAlignment="1">
      <alignment horizontal="center" vertical="center" wrapText="1"/>
    </xf>
    <xf numFmtId="9" fontId="11" fillId="8" borderId="6" xfId="0" applyNumberFormat="1" applyFont="1" applyFill="1" applyBorder="1" applyAlignment="1">
      <alignment horizontal="center" vertical="center"/>
    </xf>
    <xf numFmtId="168" fontId="15" fillId="17" borderId="6" xfId="0" applyNumberFormat="1" applyFont="1" applyFill="1" applyBorder="1"/>
    <xf numFmtId="168" fontId="13" fillId="16" borderId="6" xfId="0" applyNumberFormat="1" applyFont="1" applyFill="1" applyBorder="1" applyAlignment="1">
      <alignment horizontal="center" vertical="center" wrapText="1"/>
    </xf>
    <xf numFmtId="168" fontId="13" fillId="16" borderId="6" xfId="0" applyNumberFormat="1" applyFont="1" applyFill="1" applyBorder="1" applyAlignment="1">
      <alignment horizontal="center" vertical="center"/>
    </xf>
    <xf numFmtId="168" fontId="11" fillId="15" borderId="6" xfId="0" applyNumberFormat="1" applyFont="1" applyFill="1" applyBorder="1" applyAlignment="1">
      <alignment horizontal="center" vertical="center"/>
    </xf>
    <xf numFmtId="168" fontId="11" fillId="15" borderId="6" xfId="0" applyNumberFormat="1" applyFont="1" applyFill="1" applyBorder="1" applyAlignment="1">
      <alignment horizontal="center" vertical="center" wrapText="1"/>
    </xf>
    <xf numFmtId="168" fontId="11" fillId="8" borderId="6" xfId="0" applyNumberFormat="1" applyFont="1" applyFill="1" applyBorder="1" applyAlignment="1">
      <alignment horizontal="center" vertical="center" wrapText="1"/>
    </xf>
    <xf numFmtId="168" fontId="11" fillId="8" borderId="6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</cellXfs>
  <cellStyles count="2">
    <cellStyle name="Normal" xfId="0" builtinId="0"/>
    <cellStyle name="Porcentaje" xfId="1" builtinId="5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41514</xdr:colOff>
      <xdr:row>2</xdr:row>
      <xdr:rowOff>46682</xdr:rowOff>
    </xdr:from>
    <xdr:to>
      <xdr:col>1</xdr:col>
      <xdr:colOff>2430747</xdr:colOff>
      <xdr:row>24</xdr:row>
      <xdr:rowOff>17887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27CFFFA-0479-457B-91A3-04A4BFA4E1C2}"/>
            </a:ext>
          </a:extLst>
        </xdr:cNvPr>
        <xdr:cNvSpPr txBox="1"/>
      </xdr:nvSpPr>
      <xdr:spPr>
        <a:xfrm>
          <a:off x="473314" y="732482"/>
          <a:ext cx="2389233" cy="43019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="1">
              <a:latin typeface="Gill Sans MT" panose="020B0502020104020203" pitchFamily="34" charset="77"/>
            </a:rPr>
            <a:t>Complete únicamente las filas en color azul.</a:t>
          </a:r>
          <a:br>
            <a:rPr lang="es-CO" sz="1200">
              <a:latin typeface="Gill Sans MT" panose="020B0502020104020203" pitchFamily="34" charset="77"/>
            </a:rPr>
          </a:br>
          <a:r>
            <a:rPr lang="es-CO" sz="1200">
              <a:latin typeface="Gill Sans MT" panose="020B0502020104020203" pitchFamily="34" charset="77"/>
            </a:rPr>
            <a:t>Estas corresponden a los rubros y descripciones que la organización proponente debe formular.</a:t>
          </a:r>
        </a:p>
        <a:p>
          <a:r>
            <a:rPr lang="es-CO" sz="1200" b="1">
              <a:latin typeface="Gill Sans MT" panose="020B0502020104020203" pitchFamily="34" charset="77"/>
            </a:rPr>
            <a:t>No modifique las filas en color verde.</a:t>
          </a:r>
          <a:br>
            <a:rPr lang="es-CO" sz="1200">
              <a:latin typeface="Gill Sans MT" panose="020B0502020104020203" pitchFamily="34" charset="77"/>
            </a:rPr>
          </a:br>
          <a:r>
            <a:rPr lang="es-CO" sz="1200">
              <a:latin typeface="Gill Sans MT" panose="020B0502020104020203" pitchFamily="34" charset="77"/>
            </a:rPr>
            <a:t>Estos ítems ya se encuentran definidos y deben permanecer tal como están.</a:t>
          </a:r>
        </a:p>
        <a:p>
          <a:r>
            <a:rPr lang="es-CO" sz="1200" b="1">
              <a:latin typeface="Gill Sans MT" panose="020B0502020104020203" pitchFamily="34" charset="77"/>
            </a:rPr>
            <a:t>Puede agregar filas adicionales</a:t>
          </a:r>
          <a:r>
            <a:rPr lang="es-CO" sz="1200">
              <a:latin typeface="Gill Sans MT" panose="020B0502020104020203" pitchFamily="34" charset="77"/>
            </a:rPr>
            <a:t> si necesita incluir otros rubros, siempre indicando claramente el nombre, la descripción, la unidad de medida, la duración/cantidad y el valor unitario.</a:t>
          </a:r>
        </a:p>
        <a:p>
          <a:r>
            <a:rPr lang="es-CO" sz="1200" b="1">
              <a:latin typeface="Gill Sans MT" panose="020B0502020104020203" pitchFamily="34" charset="77"/>
            </a:rPr>
            <a:t>Verifique los cálculos automáticamente generados.</a:t>
          </a:r>
          <a:br>
            <a:rPr lang="es-CO" sz="1200">
              <a:latin typeface="Gill Sans MT" panose="020B0502020104020203" pitchFamily="34" charset="77"/>
            </a:rPr>
          </a:br>
          <a:r>
            <a:rPr lang="es-CO" sz="1200">
              <a:latin typeface="Gill Sans MT" panose="020B0502020104020203" pitchFamily="34" charset="77"/>
            </a:rPr>
            <a:t>Las columnas de “Valor Total”, “IVA” y “Total con IVA” se calculan a partir de la información diligenciada.</a:t>
          </a:r>
        </a:p>
        <a:p>
          <a:r>
            <a:rPr lang="es-CO" sz="1200" b="1">
              <a:latin typeface="Gill Sans MT" panose="020B0502020104020203" pitchFamily="34" charset="77"/>
            </a:rPr>
            <a:t>Revise que el subtotal y el total coincidan con su propuesta.</a:t>
          </a:r>
          <a:br>
            <a:rPr lang="es-CO" sz="1200">
              <a:latin typeface="Gill Sans MT" panose="020B0502020104020203" pitchFamily="34" charset="77"/>
            </a:rPr>
          </a:br>
          <a:r>
            <a:rPr lang="es-CO" sz="1200">
              <a:latin typeface="Gill Sans MT" panose="020B0502020104020203" pitchFamily="34" charset="77"/>
            </a:rPr>
            <a:t>Asegúrese de que todos los rubros necesarios estén incluidos antes de enviar el documento.</a:t>
          </a:r>
        </a:p>
      </xdr:txBody>
    </xdr:sp>
    <xdr:clientData/>
  </xdr:twoCellAnchor>
  <xdr:twoCellAnchor>
    <xdr:from>
      <xdr:col>9</xdr:col>
      <xdr:colOff>62546</xdr:colOff>
      <xdr:row>0</xdr:row>
      <xdr:rowOff>196670</xdr:rowOff>
    </xdr:from>
    <xdr:to>
      <xdr:col>9</xdr:col>
      <xdr:colOff>2431697</xdr:colOff>
      <xdr:row>39</xdr:row>
      <xdr:rowOff>81643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3C95ED6B-2BCA-40CD-84EE-532B864C00A8}"/>
            </a:ext>
            <a:ext uri="{147F2762-F138-4A5C-976F-8EAC2B608ADB}">
              <a16:predDERef xmlns:a16="http://schemas.microsoft.com/office/drawing/2014/main" pred="{D27CFFFA-0479-457B-91A3-04A4BFA4E1C2}"/>
            </a:ext>
          </a:extLst>
        </xdr:cNvPr>
        <xdr:cNvSpPr txBox="1"/>
      </xdr:nvSpPr>
      <xdr:spPr>
        <a:xfrm>
          <a:off x="15188246" y="196670"/>
          <a:ext cx="2369151" cy="90575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="1">
              <a:latin typeface="Gill Sans MT" panose="020B0502020104020203" pitchFamily="34" charset="77"/>
            </a:rPr>
            <a:t>Defina el número de etapas o  del proyecto. </a:t>
          </a:r>
        </a:p>
        <a:p>
          <a:r>
            <a:rPr lang="es-CO" sz="1200" b="0">
              <a:latin typeface="Gill Sans MT" panose="020B0502020104020203" pitchFamily="34" charset="77"/>
            </a:rPr>
            <a:t>Nombre cada etapa</a:t>
          </a:r>
          <a:r>
            <a:rPr lang="es-CO" sz="1200" b="0" baseline="0">
              <a:latin typeface="Gill Sans MT" panose="020B0502020104020203" pitchFamily="34" charset="77"/>
            </a:rPr>
            <a:t> o componente en el espacio asignado (ej. Nombre etapa 1 = Convocatoria). Se entenderá que las etapas nombradas corresponden a las necesarias para desarrollar el </a:t>
          </a:r>
          <a:br>
            <a:rPr lang="es-CO" sz="1200">
              <a:latin typeface="Gill Sans MT" panose="020B0502020104020203" pitchFamily="34" charset="77"/>
            </a:rPr>
          </a:br>
          <a:r>
            <a:rPr lang="es-CO" sz="1200" b="1">
              <a:latin typeface="Gill Sans MT" panose="020B0502020104020203" pitchFamily="34" charset="77"/>
            </a:rPr>
            <a:t>Asigne los porcentajes de distribución.</a:t>
          </a:r>
          <a:endParaRPr lang="es-CO" sz="1200">
            <a:latin typeface="Gill Sans MT" panose="020B0502020104020203" pitchFamily="34" charset="77"/>
          </a:endParaRPr>
        </a:p>
        <a:p>
          <a:r>
            <a:rPr lang="es-CO" sz="1200">
              <a:latin typeface="Gill Sans MT" panose="020B0502020104020203" pitchFamily="34" charset="77"/>
            </a:rPr>
            <a:t>Ingrese en cada columna el porcentaje del rubro que corresponde a esa etapa.</a:t>
          </a:r>
        </a:p>
        <a:p>
          <a:r>
            <a:rPr lang="es-CO" sz="1200">
              <a:latin typeface="Gill Sans MT" panose="020B0502020104020203" pitchFamily="34" charset="77"/>
            </a:rPr>
            <a:t>La suma de todos los porcentajes debe ser </a:t>
          </a:r>
          <a:r>
            <a:rPr lang="es-CO" sz="1200" b="1">
              <a:latin typeface="Gill Sans MT" panose="020B0502020104020203" pitchFamily="34" charset="77"/>
            </a:rPr>
            <a:t>igual al 100%</a:t>
          </a:r>
          <a:r>
            <a:rPr lang="es-CO" sz="1200">
              <a:latin typeface="Gill Sans MT" panose="020B0502020104020203" pitchFamily="34" charset="77"/>
            </a:rPr>
            <a:t>.</a:t>
          </a:r>
        </a:p>
        <a:p>
          <a:r>
            <a:rPr lang="es-CO" sz="1200">
              <a:latin typeface="Gill Sans MT" panose="020B0502020104020203" pitchFamily="34" charset="77"/>
            </a:rPr>
            <a:t>Si la suma no es 100%, la celda de validación mostrará una alerta.</a:t>
          </a:r>
        </a:p>
        <a:p>
          <a:r>
            <a:rPr lang="es-CO" sz="1200" b="1">
              <a:latin typeface="Gill Sans MT" panose="020B0502020104020203" pitchFamily="34" charset="77"/>
            </a:rPr>
            <a:t>Verifique los montos en pesos.</a:t>
          </a:r>
          <a:br>
            <a:rPr lang="es-CO" sz="1200">
              <a:latin typeface="Gill Sans MT" panose="020B0502020104020203" pitchFamily="34" charset="77"/>
            </a:rPr>
          </a:br>
          <a:r>
            <a:rPr lang="es-CO" sz="1200">
              <a:latin typeface="Gill Sans MT" panose="020B0502020104020203" pitchFamily="34" charset="77"/>
            </a:rPr>
            <a:t>Los valores en las columnas de monto ($) se calculan automáticamente multiplicando el porcentaje de cada etapa por el valor total del rubro.</a:t>
          </a:r>
        </a:p>
        <a:p>
          <a:r>
            <a:rPr lang="es-CO" sz="1200" b="1">
              <a:latin typeface="Gill Sans MT" panose="020B0502020104020203" pitchFamily="34" charset="77"/>
            </a:rPr>
            <a:t>Confirme el total.</a:t>
          </a:r>
          <a:br>
            <a:rPr lang="es-CO" sz="1200">
              <a:latin typeface="Gill Sans MT" panose="020B0502020104020203" pitchFamily="34" charset="77"/>
            </a:rPr>
          </a:br>
          <a:r>
            <a:rPr lang="es-CO" sz="1200">
              <a:latin typeface="Gill Sans MT" panose="020B0502020104020203" pitchFamily="34" charset="77"/>
            </a:rPr>
            <a:t>El total de las etapas en pesos debe coincidir con el valor total del rubro (esto también se valida automáticamente).</a:t>
          </a:r>
        </a:p>
        <a:p>
          <a:r>
            <a:rPr lang="es-CO" sz="1200" b="1">
              <a:latin typeface="Gill Sans MT" panose="020B0502020104020203" pitchFamily="34" charset="77"/>
            </a:rPr>
            <a:t>No modifique las fórmulas.</a:t>
          </a:r>
          <a:br>
            <a:rPr lang="es-CO" sz="1200">
              <a:latin typeface="Gill Sans MT" panose="020B0502020104020203" pitchFamily="34" charset="77"/>
            </a:rPr>
          </a:br>
          <a:r>
            <a:rPr lang="es-CO" sz="1200">
              <a:latin typeface="Gill Sans MT" panose="020B0502020104020203" pitchFamily="34" charset="77"/>
            </a:rPr>
            <a:t>Las columnas</a:t>
          </a:r>
        </a:p>
        <a:p>
          <a:r>
            <a:rPr lang="es-CO" sz="1200">
              <a:latin typeface="Gill Sans MT" panose="020B0502020104020203" pitchFamily="34" charset="77"/>
            </a:rPr>
            <a:t> de cálculo (Total etapas (%) y</a:t>
          </a:r>
          <a:r>
            <a:rPr lang="es-CO" sz="1200" baseline="0">
              <a:latin typeface="Gill Sans MT" panose="020B0502020104020203" pitchFamily="34" charset="77"/>
            </a:rPr>
            <a:t> las columnas de costos por etapa ya están formuladas.</a:t>
          </a:r>
          <a:endParaRPr lang="es-CO" sz="1200">
            <a:latin typeface="Gill Sans MT" panose="020B0502020104020203" pitchFamily="34" charset="77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41514</xdr:colOff>
      <xdr:row>2</xdr:row>
      <xdr:rowOff>46682</xdr:rowOff>
    </xdr:from>
    <xdr:to>
      <xdr:col>1</xdr:col>
      <xdr:colOff>2430747</xdr:colOff>
      <xdr:row>24</xdr:row>
      <xdr:rowOff>17887</xdr:rowOff>
    </xdr:to>
    <xdr:sp macro="" textlink="">
      <xdr:nvSpPr>
        <xdr:cNvPr id="176" name="CuadroTexto 1">
          <a:extLst>
            <a:ext uri="{FF2B5EF4-FFF2-40B4-BE49-F238E27FC236}">
              <a16:creationId xmlns:a16="http://schemas.microsoft.com/office/drawing/2014/main" id="{756934B6-97D7-4465-198F-729A19D0C2A2}"/>
            </a:ext>
          </a:extLst>
        </xdr:cNvPr>
        <xdr:cNvSpPr txBox="1"/>
      </xdr:nvSpPr>
      <xdr:spPr>
        <a:xfrm>
          <a:off x="470810" y="735344"/>
          <a:ext cx="2389233" cy="2135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="1">
              <a:latin typeface="Gill Sans MT" panose="020B0502020104020203" pitchFamily="34" charset="77"/>
            </a:rPr>
            <a:t>Complete únicamente las filas en color azul.</a:t>
          </a:r>
          <a:br>
            <a:rPr lang="es-CO" sz="1200">
              <a:latin typeface="Gill Sans MT" panose="020B0502020104020203" pitchFamily="34" charset="77"/>
            </a:rPr>
          </a:br>
          <a:r>
            <a:rPr lang="es-CO" sz="1200">
              <a:latin typeface="Gill Sans MT" panose="020B0502020104020203" pitchFamily="34" charset="77"/>
            </a:rPr>
            <a:t>Estas corresponden a los rubros y descripciones que la organización proponente debe formular.</a:t>
          </a:r>
        </a:p>
        <a:p>
          <a:r>
            <a:rPr lang="es-CO" sz="1200" b="1">
              <a:latin typeface="Gill Sans MT" panose="020B0502020104020203" pitchFamily="34" charset="77"/>
            </a:rPr>
            <a:t>No modifique las filas en color verde.</a:t>
          </a:r>
          <a:br>
            <a:rPr lang="es-CO" sz="1200">
              <a:latin typeface="Gill Sans MT" panose="020B0502020104020203" pitchFamily="34" charset="77"/>
            </a:rPr>
          </a:br>
          <a:r>
            <a:rPr lang="es-CO" sz="1200">
              <a:latin typeface="Gill Sans MT" panose="020B0502020104020203" pitchFamily="34" charset="77"/>
            </a:rPr>
            <a:t>Estos ítems ya se encuentran definidos y deben permanecer tal como están.</a:t>
          </a:r>
        </a:p>
        <a:p>
          <a:r>
            <a:rPr lang="es-CO" sz="1200" b="1">
              <a:latin typeface="Gill Sans MT" panose="020B0502020104020203" pitchFamily="34" charset="77"/>
            </a:rPr>
            <a:t>Puede agregar filas adicionales</a:t>
          </a:r>
          <a:r>
            <a:rPr lang="es-CO" sz="1200">
              <a:latin typeface="Gill Sans MT" panose="020B0502020104020203" pitchFamily="34" charset="77"/>
            </a:rPr>
            <a:t> si necesita incluir otros rubros, siempre indicando claramente el nombre, la descripción, la unidad de medida, la duración/cantidad y el valor unitario.</a:t>
          </a:r>
        </a:p>
        <a:p>
          <a:r>
            <a:rPr lang="es-CO" sz="1200" b="1">
              <a:latin typeface="Gill Sans MT" panose="020B0502020104020203" pitchFamily="34" charset="77"/>
            </a:rPr>
            <a:t>Verifique los cálculos automáticamente generados.</a:t>
          </a:r>
          <a:br>
            <a:rPr lang="es-CO" sz="1200">
              <a:latin typeface="Gill Sans MT" panose="020B0502020104020203" pitchFamily="34" charset="77"/>
            </a:rPr>
          </a:br>
          <a:r>
            <a:rPr lang="es-CO" sz="1200">
              <a:latin typeface="Gill Sans MT" panose="020B0502020104020203" pitchFamily="34" charset="77"/>
            </a:rPr>
            <a:t>Las columnas de “Valor Total”, “IVA” y “Total con IVA” se calculan a partir de la información diligenciada.</a:t>
          </a:r>
        </a:p>
        <a:p>
          <a:r>
            <a:rPr lang="es-CO" sz="1200" b="1">
              <a:latin typeface="Gill Sans MT" panose="020B0502020104020203" pitchFamily="34" charset="77"/>
            </a:rPr>
            <a:t>Revise que el subtotal y el total coincidan con su propuesta.</a:t>
          </a:r>
          <a:br>
            <a:rPr lang="es-CO" sz="1200">
              <a:latin typeface="Gill Sans MT" panose="020B0502020104020203" pitchFamily="34" charset="77"/>
            </a:rPr>
          </a:br>
          <a:r>
            <a:rPr lang="es-CO" sz="1200">
              <a:latin typeface="Gill Sans MT" panose="020B0502020104020203" pitchFamily="34" charset="77"/>
            </a:rPr>
            <a:t>Asegúrese de que todos los rubros necesarios estén incluidos antes de enviar el documento.</a:t>
          </a:r>
        </a:p>
      </xdr:txBody>
    </xdr:sp>
    <xdr:clientData/>
  </xdr:twoCellAnchor>
  <xdr:twoCellAnchor>
    <xdr:from>
      <xdr:col>9</xdr:col>
      <xdr:colOff>24446</xdr:colOff>
      <xdr:row>1</xdr:row>
      <xdr:rowOff>6170</xdr:rowOff>
    </xdr:from>
    <xdr:to>
      <xdr:col>9</xdr:col>
      <xdr:colOff>2393597</xdr:colOff>
      <xdr:row>39</xdr:row>
      <xdr:rowOff>119743</xdr:rowOff>
    </xdr:to>
    <xdr:sp macro="" textlink="">
      <xdr:nvSpPr>
        <xdr:cNvPr id="312" name="CuadroTexto 4">
          <a:extLst>
            <a:ext uri="{FF2B5EF4-FFF2-40B4-BE49-F238E27FC236}">
              <a16:creationId xmlns:a16="http://schemas.microsoft.com/office/drawing/2014/main" id="{5F165E2C-00FF-B798-7D2F-2551020E8EB9}"/>
            </a:ext>
          </a:extLst>
        </xdr:cNvPr>
        <xdr:cNvSpPr txBox="1"/>
      </xdr:nvSpPr>
      <xdr:spPr>
        <a:xfrm>
          <a:off x="15220903" y="212999"/>
          <a:ext cx="2369151" cy="79730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 b="1">
              <a:latin typeface="Gill Sans MT" panose="020B0502020104020203" pitchFamily="34" charset="77"/>
            </a:rPr>
            <a:t>Defina el número de etapas o  del proyecto. </a:t>
          </a:r>
        </a:p>
        <a:p>
          <a:r>
            <a:rPr lang="es-CO" sz="1200" b="0">
              <a:latin typeface="Gill Sans MT" panose="020B0502020104020203" pitchFamily="34" charset="77"/>
            </a:rPr>
            <a:t>Nombre cada etapa</a:t>
          </a:r>
          <a:r>
            <a:rPr lang="es-CO" sz="1200" b="0" baseline="0">
              <a:latin typeface="Gill Sans MT" panose="020B0502020104020203" pitchFamily="34" charset="77"/>
            </a:rPr>
            <a:t> o componente en el espacio asignado (ej. Nombre etapa 1 = Convocatoria). Se entenderá que las etapas nombradas corresponden a las necesarias para desarrollar el </a:t>
          </a:r>
          <a:br>
            <a:rPr lang="es-CO" sz="1200">
              <a:latin typeface="Gill Sans MT" panose="020B0502020104020203" pitchFamily="34" charset="77"/>
            </a:rPr>
          </a:br>
          <a:r>
            <a:rPr lang="es-CO" sz="1200" b="1">
              <a:latin typeface="Gill Sans MT" panose="020B0502020104020203" pitchFamily="34" charset="77"/>
            </a:rPr>
            <a:t>Asigne los porcentajes de distribución.</a:t>
          </a:r>
          <a:endParaRPr lang="es-CO" sz="1200">
            <a:latin typeface="Gill Sans MT" panose="020B0502020104020203" pitchFamily="34" charset="77"/>
          </a:endParaRPr>
        </a:p>
        <a:p>
          <a:r>
            <a:rPr lang="es-CO" sz="1200">
              <a:latin typeface="Gill Sans MT" panose="020B0502020104020203" pitchFamily="34" charset="77"/>
            </a:rPr>
            <a:t>Ingrese en cada columna el porcentaje del rubro que corresponde a esa etapa.</a:t>
          </a:r>
        </a:p>
        <a:p>
          <a:r>
            <a:rPr lang="es-CO" sz="1200">
              <a:latin typeface="Gill Sans MT" panose="020B0502020104020203" pitchFamily="34" charset="77"/>
            </a:rPr>
            <a:t>La suma de todos los porcentajes debe ser </a:t>
          </a:r>
          <a:r>
            <a:rPr lang="es-CO" sz="1200" b="1">
              <a:latin typeface="Gill Sans MT" panose="020B0502020104020203" pitchFamily="34" charset="77"/>
            </a:rPr>
            <a:t>igual al 100%</a:t>
          </a:r>
          <a:r>
            <a:rPr lang="es-CO" sz="1200">
              <a:latin typeface="Gill Sans MT" panose="020B0502020104020203" pitchFamily="34" charset="77"/>
            </a:rPr>
            <a:t>.</a:t>
          </a:r>
        </a:p>
        <a:p>
          <a:r>
            <a:rPr lang="es-CO" sz="1200">
              <a:latin typeface="Gill Sans MT" panose="020B0502020104020203" pitchFamily="34" charset="77"/>
            </a:rPr>
            <a:t>Si la suma no es 100%, la celda de validación mostrará una alerta.</a:t>
          </a:r>
        </a:p>
        <a:p>
          <a:r>
            <a:rPr lang="es-CO" sz="1200" b="1">
              <a:latin typeface="Gill Sans MT" panose="020B0502020104020203" pitchFamily="34" charset="77"/>
            </a:rPr>
            <a:t>Verifique los montos en pesos.</a:t>
          </a:r>
          <a:br>
            <a:rPr lang="es-CO" sz="1200">
              <a:latin typeface="Gill Sans MT" panose="020B0502020104020203" pitchFamily="34" charset="77"/>
            </a:rPr>
          </a:br>
          <a:r>
            <a:rPr lang="es-CO" sz="1200">
              <a:latin typeface="Gill Sans MT" panose="020B0502020104020203" pitchFamily="34" charset="77"/>
            </a:rPr>
            <a:t>Los valores en las columnas de monto ($) se calculan automáticamente multiplicando el porcentaje de cada etapa por el valor total del rubro.</a:t>
          </a:r>
        </a:p>
        <a:p>
          <a:r>
            <a:rPr lang="es-CO" sz="1200" b="1">
              <a:latin typeface="Gill Sans MT" panose="020B0502020104020203" pitchFamily="34" charset="77"/>
            </a:rPr>
            <a:t>Confirme el total.</a:t>
          </a:r>
          <a:br>
            <a:rPr lang="es-CO" sz="1200">
              <a:latin typeface="Gill Sans MT" panose="020B0502020104020203" pitchFamily="34" charset="77"/>
            </a:rPr>
          </a:br>
          <a:r>
            <a:rPr lang="es-CO" sz="1200">
              <a:latin typeface="Gill Sans MT" panose="020B0502020104020203" pitchFamily="34" charset="77"/>
            </a:rPr>
            <a:t>El total de las etapas en pesos debe coincidir con el valor total del rubro (esto también se valida automáticamente).</a:t>
          </a:r>
        </a:p>
        <a:p>
          <a:r>
            <a:rPr lang="es-CO" sz="1200" b="1">
              <a:latin typeface="Gill Sans MT" panose="020B0502020104020203" pitchFamily="34" charset="77"/>
            </a:rPr>
            <a:t>No modifique las fórmulas.</a:t>
          </a:r>
          <a:br>
            <a:rPr lang="es-CO" sz="1200">
              <a:latin typeface="Gill Sans MT" panose="020B0502020104020203" pitchFamily="34" charset="77"/>
            </a:rPr>
          </a:br>
          <a:r>
            <a:rPr lang="es-CO" sz="1200">
              <a:latin typeface="Gill Sans MT" panose="020B0502020104020203" pitchFamily="34" charset="77"/>
            </a:rPr>
            <a:t>Las columnas</a:t>
          </a:r>
        </a:p>
        <a:p>
          <a:r>
            <a:rPr lang="es-CO" sz="1200">
              <a:latin typeface="Gill Sans MT" panose="020B0502020104020203" pitchFamily="34" charset="77"/>
            </a:rPr>
            <a:t> de cálculo (Total etapas (%) y</a:t>
          </a:r>
          <a:r>
            <a:rPr lang="es-CO" sz="1200" baseline="0">
              <a:latin typeface="Gill Sans MT" panose="020B0502020104020203" pitchFamily="34" charset="77"/>
            </a:rPr>
            <a:t> las columnas de costos por etapa ya están formuladas.</a:t>
          </a:r>
          <a:endParaRPr lang="es-CO" sz="1200">
            <a:latin typeface="Gill Sans MT" panose="020B0502020104020203" pitchFamily="34" charset="77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A9207-EA11-4B7D-A519-A6DDE8F06FCD}">
  <sheetPr>
    <outlinePr summaryRight="0"/>
  </sheetPr>
  <dimension ref="B2:AG61"/>
  <sheetViews>
    <sheetView topLeftCell="B51" zoomScale="50" zoomScaleNormal="50" workbookViewId="0">
      <selection activeCell="F59" sqref="F59"/>
    </sheetView>
  </sheetViews>
  <sheetFormatPr defaultColWidth="14.42578125" defaultRowHeight="18" customHeight="1" outlineLevelRow="1" outlineLevelCol="1"/>
  <cols>
    <col min="1" max="1" width="6.140625" style="75" customWidth="1"/>
    <col min="2" max="2" width="36.5703125" style="75" customWidth="1"/>
    <col min="3" max="3" width="50.140625" style="75" customWidth="1"/>
    <col min="4" max="5" width="21.42578125" style="76" customWidth="1"/>
    <col min="6" max="6" width="21.42578125" style="75" customWidth="1"/>
    <col min="7" max="7" width="26.85546875" style="78" bestFit="1" customWidth="1"/>
    <col min="8" max="9" width="21.42578125" style="75" customWidth="1"/>
    <col min="10" max="10" width="36.85546875" style="75" customWidth="1"/>
    <col min="11" max="11" width="16.28515625" style="97" customWidth="1"/>
    <col min="12" max="12" width="20.140625" style="75" bestFit="1" customWidth="1" outlineLevel="1"/>
    <col min="13" max="13" width="17.140625" style="97" customWidth="1"/>
    <col min="14" max="14" width="18.42578125" style="75" bestFit="1" customWidth="1" outlineLevel="1"/>
    <col min="15" max="15" width="17.140625" style="97" customWidth="1"/>
    <col min="16" max="16" width="19.140625" style="75" bestFit="1" customWidth="1" outlineLevel="1"/>
    <col min="17" max="17" width="17.140625" style="97" customWidth="1"/>
    <col min="18" max="18" width="19.5703125" style="75" bestFit="1" customWidth="1" outlineLevel="1"/>
    <col min="19" max="19" width="17.140625" style="97" customWidth="1"/>
    <col min="20" max="20" width="19.140625" style="75" bestFit="1" customWidth="1" outlineLevel="1"/>
    <col min="21" max="21" width="17.140625" style="97" customWidth="1"/>
    <col min="22" max="22" width="19.5703125" style="75" bestFit="1" customWidth="1" outlineLevel="1"/>
    <col min="23" max="23" width="17.140625" style="97" customWidth="1"/>
    <col min="24" max="24" width="18.42578125" style="75" bestFit="1" customWidth="1" outlineLevel="1"/>
    <col min="25" max="25" width="17.140625" style="97" customWidth="1"/>
    <col min="26" max="26" width="17.140625" style="75" customWidth="1" outlineLevel="1"/>
    <col min="27" max="27" width="17.140625" style="97" customWidth="1"/>
    <col min="28" max="28" width="17.140625" style="75" customWidth="1" outlineLevel="1"/>
    <col min="29" max="29" width="17.140625" style="97" customWidth="1"/>
    <col min="30" max="30" width="14.85546875" style="75" customWidth="1" outlineLevel="1"/>
    <col min="31" max="31" width="20.140625" style="75" bestFit="1" customWidth="1"/>
    <col min="32" max="16384" width="14.42578125" style="75"/>
  </cols>
  <sheetData>
    <row r="2" spans="2:31" ht="38.450000000000003" customHeight="1">
      <c r="C2" s="129" t="s">
        <v>0</v>
      </c>
      <c r="D2" s="130" t="s">
        <v>1</v>
      </c>
      <c r="E2" s="130" t="s">
        <v>2</v>
      </c>
      <c r="F2" s="130" t="s">
        <v>3</v>
      </c>
      <c r="G2" s="131" t="s">
        <v>4</v>
      </c>
      <c r="H2" s="129" t="s">
        <v>5</v>
      </c>
      <c r="I2" s="131" t="s">
        <v>6</v>
      </c>
      <c r="K2" s="127" t="s">
        <v>7</v>
      </c>
      <c r="L2" s="128"/>
      <c r="M2" s="127" t="s">
        <v>8</v>
      </c>
      <c r="N2" s="128"/>
      <c r="O2" s="127" t="s">
        <v>9</v>
      </c>
      <c r="P2" s="128"/>
      <c r="Q2" s="127" t="s">
        <v>10</v>
      </c>
      <c r="R2" s="128"/>
      <c r="S2" s="127" t="s">
        <v>11</v>
      </c>
      <c r="T2" s="128"/>
      <c r="U2" s="127" t="s">
        <v>12</v>
      </c>
      <c r="V2" s="128"/>
      <c r="W2" s="127" t="s">
        <v>13</v>
      </c>
      <c r="X2" s="128"/>
      <c r="Y2" s="127" t="s">
        <v>14</v>
      </c>
      <c r="Z2" s="128"/>
      <c r="AA2" s="127" t="s">
        <v>15</v>
      </c>
      <c r="AB2" s="128"/>
      <c r="AC2" s="127" t="s">
        <v>16</v>
      </c>
      <c r="AD2" s="128"/>
      <c r="AE2" s="124" t="s">
        <v>17</v>
      </c>
    </row>
    <row r="3" spans="2:31" s="78" customFormat="1">
      <c r="B3" s="103"/>
      <c r="C3" s="129"/>
      <c r="D3" s="130"/>
      <c r="E3" s="130"/>
      <c r="F3" s="130"/>
      <c r="G3" s="132"/>
      <c r="H3" s="129"/>
      <c r="I3" s="131"/>
      <c r="J3" s="79"/>
      <c r="K3" s="116" t="s">
        <v>18</v>
      </c>
      <c r="L3" s="77" t="s">
        <v>19</v>
      </c>
      <c r="M3" s="116" t="s">
        <v>18</v>
      </c>
      <c r="N3" s="77" t="s">
        <v>19</v>
      </c>
      <c r="O3" s="116" t="s">
        <v>18</v>
      </c>
      <c r="P3" s="77" t="s">
        <v>19</v>
      </c>
      <c r="Q3" s="116" t="s">
        <v>18</v>
      </c>
      <c r="R3" s="77" t="s">
        <v>19</v>
      </c>
      <c r="S3" s="116" t="s">
        <v>18</v>
      </c>
      <c r="T3" s="77" t="s">
        <v>19</v>
      </c>
      <c r="U3" s="116" t="s">
        <v>18</v>
      </c>
      <c r="V3" s="77" t="s">
        <v>19</v>
      </c>
      <c r="W3" s="116" t="s">
        <v>18</v>
      </c>
      <c r="X3" s="77" t="s">
        <v>19</v>
      </c>
      <c r="Y3" s="116" t="s">
        <v>18</v>
      </c>
      <c r="Z3" s="77" t="s">
        <v>19</v>
      </c>
      <c r="AA3" s="116" t="s">
        <v>18</v>
      </c>
      <c r="AB3" s="77" t="s">
        <v>19</v>
      </c>
      <c r="AC3" s="116" t="s">
        <v>18</v>
      </c>
      <c r="AD3" s="77" t="s">
        <v>19</v>
      </c>
      <c r="AE3" s="75"/>
    </row>
    <row r="4" spans="2:31" s="78" customFormat="1" outlineLevel="1">
      <c r="B4" s="103"/>
      <c r="C4" s="109" t="s">
        <v>20</v>
      </c>
      <c r="D4" s="114"/>
      <c r="E4" s="115"/>
      <c r="F4" s="114"/>
      <c r="G4" s="114"/>
      <c r="H4" s="114"/>
      <c r="I4" s="115"/>
      <c r="J4" s="79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75"/>
    </row>
    <row r="5" spans="2:31" outlineLevel="1">
      <c r="B5" s="81"/>
      <c r="C5" s="82" t="s">
        <v>21</v>
      </c>
      <c r="D5" s="90" t="s">
        <v>22</v>
      </c>
      <c r="E5" s="83"/>
      <c r="F5" s="84"/>
      <c r="G5" s="123">
        <f>E5*F5</f>
        <v>0</v>
      </c>
      <c r="H5" s="84"/>
      <c r="I5" s="85">
        <f>+G5+H5</f>
        <v>0</v>
      </c>
      <c r="K5" s="98"/>
      <c r="L5" s="117">
        <f>K5*G5</f>
        <v>0</v>
      </c>
      <c r="M5" s="99"/>
      <c r="N5" s="117">
        <f>M5*G5</f>
        <v>0</v>
      </c>
      <c r="O5" s="99"/>
      <c r="P5" s="117">
        <f>O5*G5</f>
        <v>0</v>
      </c>
      <c r="Q5" s="99"/>
      <c r="R5" s="117">
        <f>Q5*G5</f>
        <v>0</v>
      </c>
      <c r="S5" s="99"/>
      <c r="T5" s="117">
        <f>S5*G5</f>
        <v>0</v>
      </c>
      <c r="U5" s="99"/>
      <c r="V5" s="120">
        <f>U5*G5</f>
        <v>0</v>
      </c>
      <c r="W5" s="99"/>
      <c r="X5" s="120">
        <f>W5*G5</f>
        <v>0</v>
      </c>
      <c r="Y5" s="99"/>
      <c r="Z5" s="120">
        <f>Y5*G5</f>
        <v>0</v>
      </c>
      <c r="AA5" s="99"/>
      <c r="AB5" s="120">
        <f>AA5*G5</f>
        <v>0</v>
      </c>
      <c r="AC5" s="99"/>
      <c r="AD5" s="120">
        <f>AC5*G5</f>
        <v>0</v>
      </c>
      <c r="AE5" s="73" t="str">
        <f>IF(SUM(K5,M5,O5,Q5,S5,U5,W5,Y5,AA5,AC5)=100%,SUM(K5,M5,O5,Q5,S5,U5,W5,Y5,AA5,AC5),"Revisar")</f>
        <v>Revisar</v>
      </c>
    </row>
    <row r="6" spans="2:31" outlineLevel="1">
      <c r="B6" s="81"/>
      <c r="C6" s="82" t="s">
        <v>23</v>
      </c>
      <c r="D6" s="90" t="s">
        <v>22</v>
      </c>
      <c r="E6" s="83"/>
      <c r="F6" s="84"/>
      <c r="G6" s="123">
        <f>E6*F6</f>
        <v>0</v>
      </c>
      <c r="H6" s="84"/>
      <c r="I6" s="85">
        <f t="shared" ref="I6:I10" si="0">+G6+H6</f>
        <v>0</v>
      </c>
      <c r="K6" s="98"/>
      <c r="L6" s="117">
        <f>K6*G6</f>
        <v>0</v>
      </c>
      <c r="M6" s="99"/>
      <c r="N6" s="117">
        <f>M6*G6</f>
        <v>0</v>
      </c>
      <c r="O6" s="99"/>
      <c r="P6" s="117">
        <f>O6*G6</f>
        <v>0</v>
      </c>
      <c r="Q6" s="99"/>
      <c r="R6" s="117">
        <f>Q6*G6</f>
        <v>0</v>
      </c>
      <c r="S6" s="99"/>
      <c r="T6" s="117">
        <f>S6*G6</f>
        <v>0</v>
      </c>
      <c r="U6" s="99"/>
      <c r="V6" s="121">
        <f>U6*G6</f>
        <v>0</v>
      </c>
      <c r="W6" s="99"/>
      <c r="X6" s="120">
        <f>W6*G6</f>
        <v>0</v>
      </c>
      <c r="Y6" s="99"/>
      <c r="Z6" s="120">
        <f>Y6*G6</f>
        <v>0</v>
      </c>
      <c r="AA6" s="99"/>
      <c r="AB6" s="120">
        <f>AA6*G6</f>
        <v>0</v>
      </c>
      <c r="AC6" s="99"/>
      <c r="AD6" s="120">
        <f>AC6*G6</f>
        <v>0</v>
      </c>
      <c r="AE6" s="73" t="str">
        <f t="shared" ref="AE6:AE9" si="1">IF(SUM(K6,M6,O6,Q6,S6,U6,W6,Y6,AA6,AC6)=100%,SUM(K6,M6,O6,Q6,S6,U6,W6,Y6,AA6,AC6),"Revisar")</f>
        <v>Revisar</v>
      </c>
    </row>
    <row r="7" spans="2:31" outlineLevel="1">
      <c r="B7" s="81"/>
      <c r="C7" s="82"/>
      <c r="D7" s="90" t="s">
        <v>22</v>
      </c>
      <c r="E7" s="83"/>
      <c r="F7" s="84"/>
      <c r="G7" s="123">
        <f>E7*F7</f>
        <v>0</v>
      </c>
      <c r="H7" s="84"/>
      <c r="I7" s="85">
        <f t="shared" si="0"/>
        <v>0</v>
      </c>
      <c r="K7" s="98"/>
      <c r="L7" s="117">
        <f>K7*G7</f>
        <v>0</v>
      </c>
      <c r="M7" s="99"/>
      <c r="N7" s="117">
        <f>M7*G7</f>
        <v>0</v>
      </c>
      <c r="O7" s="99"/>
      <c r="P7" s="117">
        <f>O7*G7</f>
        <v>0</v>
      </c>
      <c r="Q7" s="99"/>
      <c r="R7" s="117">
        <f>Q7*G7</f>
        <v>0</v>
      </c>
      <c r="S7" s="99"/>
      <c r="T7" s="117">
        <f>S7*G7</f>
        <v>0</v>
      </c>
      <c r="U7" s="99"/>
      <c r="V7" s="121">
        <f>U7*G7</f>
        <v>0</v>
      </c>
      <c r="W7" s="99"/>
      <c r="X7" s="121">
        <f>W7*G7</f>
        <v>0</v>
      </c>
      <c r="Y7" s="99"/>
      <c r="Z7" s="121">
        <f>Y7*G7</f>
        <v>0</v>
      </c>
      <c r="AA7" s="99"/>
      <c r="AB7" s="120">
        <f>AA7*G7</f>
        <v>0</v>
      </c>
      <c r="AC7" s="99"/>
      <c r="AD7" s="120">
        <f>AC7*G7</f>
        <v>0</v>
      </c>
      <c r="AE7" s="73" t="str">
        <f t="shared" si="1"/>
        <v>Revisar</v>
      </c>
    </row>
    <row r="8" spans="2:31" outlineLevel="1">
      <c r="B8" s="81"/>
      <c r="C8" s="82"/>
      <c r="D8" s="90" t="s">
        <v>22</v>
      </c>
      <c r="E8" s="83"/>
      <c r="F8" s="84"/>
      <c r="G8" s="123">
        <f>E8*F8</f>
        <v>0</v>
      </c>
      <c r="H8" s="84"/>
      <c r="I8" s="85">
        <f t="shared" si="0"/>
        <v>0</v>
      </c>
      <c r="K8" s="98"/>
      <c r="L8" s="117">
        <f>K8*G8</f>
        <v>0</v>
      </c>
      <c r="M8" s="99"/>
      <c r="N8" s="117">
        <f>M8*G8</f>
        <v>0</v>
      </c>
      <c r="O8" s="99"/>
      <c r="P8" s="117">
        <f>O8*G8</f>
        <v>0</v>
      </c>
      <c r="Q8" s="99"/>
      <c r="R8" s="117">
        <f>Q8*G8</f>
        <v>0</v>
      </c>
      <c r="S8" s="99"/>
      <c r="T8" s="117">
        <f>S8*G8</f>
        <v>0</v>
      </c>
      <c r="U8" s="99"/>
      <c r="V8" s="121">
        <f>U8*G8</f>
        <v>0</v>
      </c>
      <c r="W8" s="99"/>
      <c r="X8" s="121">
        <f>W8*G8</f>
        <v>0</v>
      </c>
      <c r="Y8" s="99"/>
      <c r="Z8" s="121">
        <f>Y8*G8</f>
        <v>0</v>
      </c>
      <c r="AA8" s="99"/>
      <c r="AB8" s="120">
        <f>AA8*G8</f>
        <v>0</v>
      </c>
      <c r="AC8" s="99"/>
      <c r="AD8" s="120">
        <f>AC8*G8</f>
        <v>0</v>
      </c>
      <c r="AE8" s="73" t="str">
        <f t="shared" si="1"/>
        <v>Revisar</v>
      </c>
    </row>
    <row r="9" spans="2:31" outlineLevel="1">
      <c r="B9" s="81"/>
      <c r="C9" s="82"/>
      <c r="D9" s="90" t="s">
        <v>22</v>
      </c>
      <c r="E9" s="83"/>
      <c r="F9" s="84"/>
      <c r="G9" s="123">
        <f>E9*F9</f>
        <v>0</v>
      </c>
      <c r="H9" s="84"/>
      <c r="I9" s="85">
        <f t="shared" si="0"/>
        <v>0</v>
      </c>
      <c r="K9" s="98"/>
      <c r="L9" s="117">
        <f>K9*G9</f>
        <v>0</v>
      </c>
      <c r="M9" s="99"/>
      <c r="N9" s="117">
        <f>M9*G9</f>
        <v>0</v>
      </c>
      <c r="O9" s="99"/>
      <c r="P9" s="117">
        <f>O9*G9</f>
        <v>0</v>
      </c>
      <c r="Q9" s="99"/>
      <c r="R9" s="117">
        <f>Q9*G9</f>
        <v>0</v>
      </c>
      <c r="S9" s="99"/>
      <c r="T9" s="117">
        <f>S9*G9</f>
        <v>0</v>
      </c>
      <c r="U9" s="99"/>
      <c r="V9" s="121">
        <f>U9*G9</f>
        <v>0</v>
      </c>
      <c r="W9" s="99"/>
      <c r="X9" s="121">
        <f>W9*G9</f>
        <v>0</v>
      </c>
      <c r="Y9" s="99"/>
      <c r="Z9" s="121">
        <f>Y9*G9</f>
        <v>0</v>
      </c>
      <c r="AA9" s="99"/>
      <c r="AB9" s="120">
        <f>AA9*G9</f>
        <v>0</v>
      </c>
      <c r="AC9" s="99"/>
      <c r="AD9" s="120">
        <f>AC9*G9</f>
        <v>0</v>
      </c>
      <c r="AE9" s="73" t="str">
        <f t="shared" si="1"/>
        <v>Revisar</v>
      </c>
    </row>
    <row r="10" spans="2:31" s="78" customFormat="1">
      <c r="B10" s="103"/>
      <c r="C10" s="74" t="str">
        <f>"Subtotal "&amp;C4</f>
        <v>Subtotal 1. Equipo Administrativo</v>
      </c>
      <c r="D10" s="86"/>
      <c r="E10" s="86"/>
      <c r="F10" s="87"/>
      <c r="G10" s="87">
        <f t="shared" ref="G10:H10" si="2">+SUM(G5:G9)</f>
        <v>0</v>
      </c>
      <c r="H10" s="87">
        <f t="shared" si="2"/>
        <v>0</v>
      </c>
      <c r="I10" s="88">
        <f t="shared" si="0"/>
        <v>0</v>
      </c>
      <c r="K10" s="87"/>
      <c r="L10" s="87">
        <f>+SUM(L5:L9)</f>
        <v>0</v>
      </c>
      <c r="M10" s="87"/>
      <c r="N10" s="87">
        <f>+SUM(N5:N9)</f>
        <v>0</v>
      </c>
      <c r="O10" s="87"/>
      <c r="P10" s="87">
        <f>+SUM(P5:P9)</f>
        <v>0</v>
      </c>
      <c r="Q10" s="87"/>
      <c r="R10" s="87">
        <f>+SUM(R5:R9)</f>
        <v>0</v>
      </c>
      <c r="S10" s="87"/>
      <c r="T10" s="87">
        <f>+SUM(T5:T9)</f>
        <v>0</v>
      </c>
      <c r="U10" s="87"/>
      <c r="V10" s="87">
        <f>+SUM(V5:V9)</f>
        <v>0</v>
      </c>
      <c r="W10" s="87"/>
      <c r="X10" s="87">
        <f>+SUM(X5:X9)</f>
        <v>0</v>
      </c>
      <c r="Y10" s="87"/>
      <c r="Z10" s="87">
        <f>+SUM(Z5:Z9)</f>
        <v>0</v>
      </c>
      <c r="AA10" s="87"/>
      <c r="AB10" s="87">
        <f>+SUM(AB5:AB9)</f>
        <v>0</v>
      </c>
      <c r="AC10" s="87"/>
      <c r="AD10" s="87">
        <f>+SUM(AD5:AD9)</f>
        <v>0</v>
      </c>
      <c r="AE10" s="87"/>
    </row>
    <row r="11" spans="2:31">
      <c r="B11" s="81"/>
      <c r="P11" s="81"/>
      <c r="Q11" s="101"/>
      <c r="U11" s="101"/>
      <c r="V11" s="81"/>
      <c r="W11" s="101"/>
      <c r="X11" s="81"/>
      <c r="Y11" s="101"/>
      <c r="Z11" s="81"/>
      <c r="AA11" s="101"/>
    </row>
    <row r="12" spans="2:31" s="78" customFormat="1" outlineLevel="1">
      <c r="B12" s="103"/>
      <c r="C12" s="109" t="s">
        <v>24</v>
      </c>
      <c r="D12" s="112"/>
      <c r="E12" s="112"/>
      <c r="F12" s="113"/>
      <c r="G12" s="113"/>
      <c r="H12" s="113"/>
      <c r="I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80"/>
    </row>
    <row r="13" spans="2:31" outlineLevel="1">
      <c r="B13" s="81"/>
      <c r="C13" s="89" t="s">
        <v>25</v>
      </c>
      <c r="D13" s="90" t="s">
        <v>22</v>
      </c>
      <c r="E13" s="91"/>
      <c r="F13" s="92"/>
      <c r="G13" s="123">
        <f>E13*F13</f>
        <v>0</v>
      </c>
      <c r="H13" s="92"/>
      <c r="I13" s="85">
        <f t="shared" ref="I13:I18" si="3">+G13+H13</f>
        <v>0</v>
      </c>
      <c r="K13" s="99"/>
      <c r="L13" s="120">
        <f>K13*G13</f>
        <v>0</v>
      </c>
      <c r="M13" s="99"/>
      <c r="N13" s="120">
        <f>M13*G13</f>
        <v>0</v>
      </c>
      <c r="O13" s="99"/>
      <c r="P13" s="121">
        <f>O13*G13</f>
        <v>0</v>
      </c>
      <c r="Q13" s="99"/>
      <c r="R13" s="120">
        <f>Q13*G13</f>
        <v>0</v>
      </c>
      <c r="S13" s="99"/>
      <c r="T13" s="120">
        <f>S13*G13</f>
        <v>0</v>
      </c>
      <c r="U13" s="99"/>
      <c r="V13" s="121">
        <f>U13*G13</f>
        <v>0</v>
      </c>
      <c r="W13" s="99"/>
      <c r="X13" s="121">
        <f>W13*G13</f>
        <v>0</v>
      </c>
      <c r="Y13" s="99"/>
      <c r="Z13" s="121">
        <f>Y13*G13</f>
        <v>0</v>
      </c>
      <c r="AA13" s="99"/>
      <c r="AB13" s="121">
        <f>AA13*G13</f>
        <v>0</v>
      </c>
      <c r="AC13" s="99"/>
      <c r="AD13" s="121">
        <f>AC13*G13</f>
        <v>0</v>
      </c>
      <c r="AE13" s="73" t="str">
        <f>IF(SUM(K13,M13,O13,Q13,S13,U13,W13,Y13,AA13,AC13)=100%,SUM(K13,M13,O13,Q13,S13,U13,W13,Y13,AA13,AC13),"Revisar")</f>
        <v>Revisar</v>
      </c>
    </row>
    <row r="14" spans="2:31" outlineLevel="1">
      <c r="B14" s="81"/>
      <c r="C14" s="89"/>
      <c r="D14" s="90" t="s">
        <v>22</v>
      </c>
      <c r="E14" s="91"/>
      <c r="F14" s="92"/>
      <c r="G14" s="123">
        <f t="shared" ref="G14:G18" si="4">E14*F14</f>
        <v>0</v>
      </c>
      <c r="H14" s="92"/>
      <c r="I14" s="85">
        <f t="shared" si="3"/>
        <v>0</v>
      </c>
      <c r="K14" s="99"/>
      <c r="L14" s="120">
        <f>K14*G14</f>
        <v>0</v>
      </c>
      <c r="M14" s="99"/>
      <c r="N14" s="120">
        <f>M14*G14</f>
        <v>0</v>
      </c>
      <c r="O14" s="99"/>
      <c r="P14" s="121">
        <f>O14*G14</f>
        <v>0</v>
      </c>
      <c r="Q14" s="99"/>
      <c r="R14" s="120">
        <f>Q14*G14</f>
        <v>0</v>
      </c>
      <c r="S14" s="99"/>
      <c r="T14" s="120">
        <f>S14*G14</f>
        <v>0</v>
      </c>
      <c r="U14" s="99"/>
      <c r="V14" s="121">
        <f>U14*G14</f>
        <v>0</v>
      </c>
      <c r="W14" s="99"/>
      <c r="X14" s="121">
        <f>W14*G14</f>
        <v>0</v>
      </c>
      <c r="Y14" s="99"/>
      <c r="Z14" s="121">
        <f>Y14*G14</f>
        <v>0</v>
      </c>
      <c r="AA14" s="99"/>
      <c r="AB14" s="121">
        <f>AA14*G14</f>
        <v>0</v>
      </c>
      <c r="AC14" s="99"/>
      <c r="AD14" s="121">
        <f>AC14*G14</f>
        <v>0</v>
      </c>
      <c r="AE14" s="73" t="str">
        <f t="shared" ref="AE14:AE17" si="5">IF(SUM(K14,M14,O14,Q14,S14,U14,W14,Y14,AA14,AC14)=100%,SUM(K14,M14,O14,Q14,S14,U14,W14,Y14,AA14,AC14),"Revisar")</f>
        <v>Revisar</v>
      </c>
    </row>
    <row r="15" spans="2:31" outlineLevel="1">
      <c r="B15" s="81"/>
      <c r="C15" s="89"/>
      <c r="D15" s="90" t="s">
        <v>22</v>
      </c>
      <c r="E15" s="91"/>
      <c r="F15" s="92"/>
      <c r="G15" s="123">
        <f t="shared" si="4"/>
        <v>0</v>
      </c>
      <c r="H15" s="92"/>
      <c r="I15" s="85">
        <f t="shared" si="3"/>
        <v>0</v>
      </c>
      <c r="K15" s="99"/>
      <c r="L15" s="120">
        <f>K15*G15</f>
        <v>0</v>
      </c>
      <c r="M15" s="99"/>
      <c r="N15" s="120">
        <f>M15*G15</f>
        <v>0</v>
      </c>
      <c r="O15" s="99"/>
      <c r="P15" s="121">
        <f>O15*G15</f>
        <v>0</v>
      </c>
      <c r="Q15" s="99"/>
      <c r="R15" s="120">
        <f>Q15*G15</f>
        <v>0</v>
      </c>
      <c r="S15" s="99"/>
      <c r="T15" s="120">
        <f>S15*G15</f>
        <v>0</v>
      </c>
      <c r="U15" s="99"/>
      <c r="V15" s="121">
        <f>U15*G15</f>
        <v>0</v>
      </c>
      <c r="W15" s="99"/>
      <c r="X15" s="121">
        <f>W15*G15</f>
        <v>0</v>
      </c>
      <c r="Y15" s="99"/>
      <c r="Z15" s="121">
        <f>Y15*G15</f>
        <v>0</v>
      </c>
      <c r="AA15" s="99"/>
      <c r="AB15" s="121">
        <f>AA15*G15</f>
        <v>0</v>
      </c>
      <c r="AC15" s="99"/>
      <c r="AD15" s="121">
        <f>AC15*G15</f>
        <v>0</v>
      </c>
      <c r="AE15" s="73" t="str">
        <f t="shared" si="5"/>
        <v>Revisar</v>
      </c>
    </row>
    <row r="16" spans="2:31" outlineLevel="1">
      <c r="B16" s="81"/>
      <c r="C16" s="89"/>
      <c r="D16" s="90" t="s">
        <v>22</v>
      </c>
      <c r="E16" s="91"/>
      <c r="F16" s="92"/>
      <c r="G16" s="123">
        <f t="shared" si="4"/>
        <v>0</v>
      </c>
      <c r="H16" s="92"/>
      <c r="I16" s="85">
        <f t="shared" si="3"/>
        <v>0</v>
      </c>
      <c r="K16" s="99"/>
      <c r="L16" s="120">
        <f>K16*G16</f>
        <v>0</v>
      </c>
      <c r="M16" s="99"/>
      <c r="N16" s="120">
        <f>M16*G16</f>
        <v>0</v>
      </c>
      <c r="O16" s="99"/>
      <c r="P16" s="120">
        <f>O16*G16</f>
        <v>0</v>
      </c>
      <c r="Q16" s="99"/>
      <c r="R16" s="120">
        <f>Q16*G16</f>
        <v>0</v>
      </c>
      <c r="S16" s="99"/>
      <c r="T16" s="120">
        <f>S16*G16</f>
        <v>0</v>
      </c>
      <c r="U16" s="99"/>
      <c r="V16" s="121">
        <f>U16*G16</f>
        <v>0</v>
      </c>
      <c r="W16" s="99"/>
      <c r="X16" s="121">
        <f>W16*G16</f>
        <v>0</v>
      </c>
      <c r="Y16" s="99"/>
      <c r="Z16" s="121">
        <f>Y16*G16</f>
        <v>0</v>
      </c>
      <c r="AA16" s="99"/>
      <c r="AB16" s="121">
        <f>AA16*G16</f>
        <v>0</v>
      </c>
      <c r="AC16" s="99"/>
      <c r="AD16" s="121">
        <f>AC16*G16</f>
        <v>0</v>
      </c>
      <c r="AE16" s="73" t="str">
        <f t="shared" si="5"/>
        <v>Revisar</v>
      </c>
    </row>
    <row r="17" spans="2:33" outlineLevel="1">
      <c r="B17" s="81"/>
      <c r="C17" s="89"/>
      <c r="D17" s="90" t="s">
        <v>22</v>
      </c>
      <c r="E17" s="91"/>
      <c r="F17" s="92"/>
      <c r="G17" s="123">
        <f t="shared" si="4"/>
        <v>0</v>
      </c>
      <c r="H17" s="92"/>
      <c r="I17" s="85">
        <f t="shared" si="3"/>
        <v>0</v>
      </c>
      <c r="K17" s="99"/>
      <c r="L17" s="120">
        <f>K17*G17</f>
        <v>0</v>
      </c>
      <c r="M17" s="99"/>
      <c r="N17" s="120">
        <f>M17*G17</f>
        <v>0</v>
      </c>
      <c r="O17" s="99"/>
      <c r="P17" s="120">
        <f>O17*G17</f>
        <v>0</v>
      </c>
      <c r="Q17" s="99"/>
      <c r="R17" s="120">
        <f>Q17*G17</f>
        <v>0</v>
      </c>
      <c r="S17" s="99"/>
      <c r="T17" s="120">
        <f>S17*G17</f>
        <v>0</v>
      </c>
      <c r="U17" s="99"/>
      <c r="V17" s="121">
        <f>U17*G17</f>
        <v>0</v>
      </c>
      <c r="W17" s="99"/>
      <c r="X17" s="121">
        <f>W17*G17</f>
        <v>0</v>
      </c>
      <c r="Y17" s="99"/>
      <c r="Z17" s="121">
        <f>Y17*G17</f>
        <v>0</v>
      </c>
      <c r="AA17" s="99"/>
      <c r="AB17" s="121">
        <f>AA17*G17</f>
        <v>0</v>
      </c>
      <c r="AC17" s="99"/>
      <c r="AD17" s="121">
        <f>AC17*G17</f>
        <v>0</v>
      </c>
      <c r="AE17" s="73" t="str">
        <f t="shared" si="5"/>
        <v>Revisar</v>
      </c>
    </row>
    <row r="18" spans="2:33" outlineLevel="1">
      <c r="B18" s="81"/>
      <c r="C18" s="89"/>
      <c r="D18" s="90" t="s">
        <v>22</v>
      </c>
      <c r="E18" s="91"/>
      <c r="F18" s="92"/>
      <c r="G18" s="123">
        <f t="shared" si="4"/>
        <v>0</v>
      </c>
      <c r="H18" s="92"/>
      <c r="I18" s="85">
        <f t="shared" si="3"/>
        <v>0</v>
      </c>
      <c r="K18" s="99"/>
      <c r="L18" s="120">
        <f>K18*G18</f>
        <v>0</v>
      </c>
      <c r="M18" s="99"/>
      <c r="N18" s="120">
        <f>M18*G18</f>
        <v>0</v>
      </c>
      <c r="O18" s="99"/>
      <c r="P18" s="120">
        <f>O18*G18</f>
        <v>0</v>
      </c>
      <c r="Q18" s="99"/>
      <c r="R18" s="120">
        <f>Q18*G18</f>
        <v>0</v>
      </c>
      <c r="S18" s="99"/>
      <c r="T18" s="120">
        <f>S18*G18</f>
        <v>0</v>
      </c>
      <c r="U18" s="99"/>
      <c r="V18" s="121">
        <f>U18*G18</f>
        <v>0</v>
      </c>
      <c r="W18" s="99"/>
      <c r="X18" s="121">
        <f>W18*G18</f>
        <v>0</v>
      </c>
      <c r="Y18" s="99"/>
      <c r="Z18" s="121">
        <f>Y18*G18</f>
        <v>0</v>
      </c>
      <c r="AA18" s="99"/>
      <c r="AB18" s="121">
        <f>AA18*G18</f>
        <v>0</v>
      </c>
      <c r="AC18" s="99"/>
      <c r="AD18" s="121">
        <f>AC18*G18</f>
        <v>0</v>
      </c>
      <c r="AE18" s="73" t="str">
        <f>IF(SUM(K18,M18,O18,Q18,S18,U18,W18,Y18,AA18,AC18)=100%,SUM(K18,M18,O18,Q18,S18,U18,W18,Y18,AA18,AC18),"Revisar")</f>
        <v>Revisar</v>
      </c>
    </row>
    <row r="19" spans="2:33" s="78" customFormat="1">
      <c r="B19" s="103"/>
      <c r="C19" s="74" t="str">
        <f>"Subtotal "&amp;C12</f>
        <v>Subtotal 2. Equipo Operativo</v>
      </c>
      <c r="D19" s="86"/>
      <c r="E19" s="86"/>
      <c r="F19" s="87"/>
      <c r="G19" s="87">
        <f>+SUM(G13:G18)</f>
        <v>0</v>
      </c>
      <c r="H19" s="87">
        <f>+SUM(H13:H18)</f>
        <v>0</v>
      </c>
      <c r="I19" s="88">
        <f>+G19+H19</f>
        <v>0</v>
      </c>
      <c r="K19" s="87"/>
      <c r="L19" s="87">
        <f>+SUM(L13:L18)</f>
        <v>0</v>
      </c>
      <c r="M19" s="87"/>
      <c r="N19" s="87">
        <f>+SUM(N13:N18)</f>
        <v>0</v>
      </c>
      <c r="O19" s="87"/>
      <c r="P19" s="87">
        <f>+SUM(P13:P18)</f>
        <v>0</v>
      </c>
      <c r="Q19" s="87"/>
      <c r="R19" s="87">
        <f>+SUM(R13:R18)</f>
        <v>0</v>
      </c>
      <c r="S19" s="87"/>
      <c r="T19" s="87">
        <f>+SUM(T13:T18)</f>
        <v>0</v>
      </c>
      <c r="U19" s="87"/>
      <c r="V19" s="87">
        <f>+SUM(V13:V18)</f>
        <v>0</v>
      </c>
      <c r="W19" s="87"/>
      <c r="X19" s="87">
        <f>+SUM(X13:X18)</f>
        <v>0</v>
      </c>
      <c r="Y19" s="87"/>
      <c r="Z19" s="87">
        <f>+SUM(Z13:Z18)</f>
        <v>0</v>
      </c>
      <c r="AA19" s="87"/>
      <c r="AB19" s="87">
        <f>+SUM(AB13:AB18)</f>
        <v>0</v>
      </c>
      <c r="AC19" s="87"/>
      <c r="AD19" s="87">
        <f>+SUM(AD13:AD18)</f>
        <v>0</v>
      </c>
      <c r="AE19" s="87"/>
    </row>
    <row r="20" spans="2:33">
      <c r="B20" s="81"/>
      <c r="U20" s="101"/>
      <c r="V20" s="81"/>
      <c r="W20" s="101"/>
      <c r="X20" s="81"/>
      <c r="Y20" s="101"/>
      <c r="Z20" s="81"/>
      <c r="AA20" s="101"/>
    </row>
    <row r="21" spans="2:33" s="78" customFormat="1" outlineLevel="1">
      <c r="B21" s="103"/>
      <c r="C21" s="109" t="s">
        <v>26</v>
      </c>
      <c r="D21" s="112"/>
      <c r="E21" s="112"/>
      <c r="F21" s="113"/>
      <c r="G21" s="113"/>
      <c r="H21" s="113"/>
      <c r="I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80"/>
    </row>
    <row r="22" spans="2:33" outlineLevel="1">
      <c r="C22" s="89" t="s">
        <v>27</v>
      </c>
      <c r="D22" s="91"/>
      <c r="E22" s="92"/>
      <c r="F22" s="84"/>
      <c r="G22" s="123">
        <f>F22*E22</f>
        <v>0</v>
      </c>
      <c r="H22" s="92"/>
      <c r="I22" s="85">
        <f>+F22+H22</f>
        <v>0</v>
      </c>
      <c r="K22" s="99"/>
      <c r="L22" s="120">
        <f>K22*G22</f>
        <v>0</v>
      </c>
      <c r="M22" s="99"/>
      <c r="N22" s="120">
        <f>M22*G22</f>
        <v>0</v>
      </c>
      <c r="O22" s="99"/>
      <c r="P22" s="120">
        <f>O22*G22</f>
        <v>0</v>
      </c>
      <c r="Q22" s="99"/>
      <c r="R22" s="120">
        <f>Q22*G22</f>
        <v>0</v>
      </c>
      <c r="S22" s="99"/>
      <c r="T22" s="120">
        <f>S22*G22</f>
        <v>0</v>
      </c>
      <c r="U22" s="99"/>
      <c r="V22" s="121">
        <f>U22*G22</f>
        <v>0</v>
      </c>
      <c r="W22" s="99"/>
      <c r="X22" s="121">
        <f>W22*G22</f>
        <v>0</v>
      </c>
      <c r="Y22" s="99"/>
      <c r="Z22" s="121">
        <f>Y22*G22</f>
        <v>0</v>
      </c>
      <c r="AA22" s="99"/>
      <c r="AB22" s="120">
        <f>AA22*G22</f>
        <v>0</v>
      </c>
      <c r="AC22" s="99"/>
      <c r="AD22" s="120">
        <f>AC22*G22</f>
        <v>0</v>
      </c>
      <c r="AE22" s="73" t="str">
        <f>IF(SUM(K22,M22,O22,Q22,S22,U22,W22,Y22,AA22,AC22)=100%,SUM(K22,M22,O22,Q22,S22,U22,W22,Y22,AA22,AC22),"Revisar")</f>
        <v>Revisar</v>
      </c>
    </row>
    <row r="23" spans="2:33" outlineLevel="1">
      <c r="C23" s="89" t="s">
        <v>28</v>
      </c>
      <c r="D23" s="91"/>
      <c r="E23" s="92"/>
      <c r="F23" s="84"/>
      <c r="G23" s="123">
        <f t="shared" ref="G23:G24" si="6">F23*E23</f>
        <v>0</v>
      </c>
      <c r="H23" s="92"/>
      <c r="I23" s="85">
        <f>+F23+H23</f>
        <v>0</v>
      </c>
      <c r="K23" s="99"/>
      <c r="L23" s="120">
        <f>K23*G23</f>
        <v>0</v>
      </c>
      <c r="M23" s="99"/>
      <c r="N23" s="120">
        <f>M23*G23</f>
        <v>0</v>
      </c>
      <c r="O23" s="99"/>
      <c r="P23" s="120">
        <f>O23*G23</f>
        <v>0</v>
      </c>
      <c r="Q23" s="99"/>
      <c r="R23" s="120">
        <f>Q23*G23</f>
        <v>0</v>
      </c>
      <c r="S23" s="99"/>
      <c r="T23" s="120">
        <f>S23*G23</f>
        <v>0</v>
      </c>
      <c r="U23" s="99"/>
      <c r="V23" s="121">
        <f>U23*G23</f>
        <v>0</v>
      </c>
      <c r="W23" s="99"/>
      <c r="X23" s="121">
        <f>W23*G23</f>
        <v>0</v>
      </c>
      <c r="Y23" s="99"/>
      <c r="Z23" s="121">
        <f>Y23*G23</f>
        <v>0</v>
      </c>
      <c r="AA23" s="99"/>
      <c r="AB23" s="120">
        <f>AA23*G23</f>
        <v>0</v>
      </c>
      <c r="AC23" s="99"/>
      <c r="AD23" s="120">
        <f>AC23*G23</f>
        <v>0</v>
      </c>
      <c r="AE23" s="73" t="str">
        <f t="shared" ref="AE23:AE24" si="7">IF(SUM(K23,M23,O23,Q23,S23,U23,W23,Y23,AA23,AC23)=100%,SUM(K23,M23,O23,Q23,S23,U23,W23,Y23,AA23,AC23),"Revisar")</f>
        <v>Revisar</v>
      </c>
    </row>
    <row r="24" spans="2:33" outlineLevel="1">
      <c r="C24" s="89" t="s">
        <v>29</v>
      </c>
      <c r="D24" s="91"/>
      <c r="E24" s="91"/>
      <c r="F24" s="92"/>
      <c r="G24" s="123">
        <f t="shared" si="6"/>
        <v>0</v>
      </c>
      <c r="H24" s="92"/>
      <c r="I24" s="85">
        <f>+G24+H24</f>
        <v>0</v>
      </c>
      <c r="K24" s="99"/>
      <c r="L24" s="120">
        <f>K24*G24</f>
        <v>0</v>
      </c>
      <c r="M24" s="99"/>
      <c r="N24" s="120">
        <f>M24*G24</f>
        <v>0</v>
      </c>
      <c r="O24" s="99"/>
      <c r="P24" s="120">
        <f>O24*G24</f>
        <v>0</v>
      </c>
      <c r="Q24" s="99"/>
      <c r="R24" s="120">
        <f>Q24*G24</f>
        <v>0</v>
      </c>
      <c r="S24" s="99"/>
      <c r="T24" s="120">
        <f>S24*G24</f>
        <v>0</v>
      </c>
      <c r="U24" s="99"/>
      <c r="V24" s="121">
        <f>U24*G24</f>
        <v>0</v>
      </c>
      <c r="W24" s="99"/>
      <c r="X24" s="121">
        <f>W24*G24</f>
        <v>0</v>
      </c>
      <c r="Y24" s="99"/>
      <c r="Z24" s="121">
        <f>Y24*G24</f>
        <v>0</v>
      </c>
      <c r="AA24" s="99"/>
      <c r="AB24" s="120">
        <f>AA24*G24</f>
        <v>0</v>
      </c>
      <c r="AC24" s="99"/>
      <c r="AD24" s="120">
        <f>AC24*G24</f>
        <v>0</v>
      </c>
      <c r="AE24" s="73" t="str">
        <f t="shared" si="7"/>
        <v>Revisar</v>
      </c>
    </row>
    <row r="25" spans="2:33" s="103" customFormat="1">
      <c r="C25" s="74" t="str">
        <f>"Subtotal "&amp;C21</f>
        <v>Subtotal 3. Recursos técnicos/tecnológicos</v>
      </c>
      <c r="D25" s="104"/>
      <c r="E25" s="104"/>
      <c r="F25" s="88"/>
      <c r="G25" s="88">
        <f>+SUM(G22:G24)</f>
        <v>0</v>
      </c>
      <c r="H25" s="88">
        <f>+SUM(H22:H24)</f>
        <v>0</v>
      </c>
      <c r="I25" s="88">
        <f>+G25+H25</f>
        <v>0</v>
      </c>
      <c r="K25" s="87"/>
      <c r="L25" s="87">
        <f>+SUM(L22:L24)</f>
        <v>0</v>
      </c>
      <c r="M25" s="87"/>
      <c r="N25" s="87">
        <f>+SUM(N22:N24)</f>
        <v>0</v>
      </c>
      <c r="O25" s="87"/>
      <c r="P25" s="87">
        <f>+SUM(P22:P24)</f>
        <v>0</v>
      </c>
      <c r="Q25" s="87"/>
      <c r="R25" s="87">
        <f>+SUM(R22:R24)</f>
        <v>0</v>
      </c>
      <c r="S25" s="87"/>
      <c r="T25" s="87">
        <f>+SUM(T22:T24)</f>
        <v>0</v>
      </c>
      <c r="U25" s="87"/>
      <c r="V25" s="87">
        <f>+SUM(V22:V24)</f>
        <v>0</v>
      </c>
      <c r="W25" s="87"/>
      <c r="X25" s="87">
        <f>+SUM(X22:X24)</f>
        <v>0</v>
      </c>
      <c r="Y25" s="87"/>
      <c r="Z25" s="87">
        <f>+SUM(Z22:Z24)</f>
        <v>0</v>
      </c>
      <c r="AA25" s="87"/>
      <c r="AB25" s="87">
        <f>+SUM(AB22:AB24)</f>
        <v>0</v>
      </c>
      <c r="AC25" s="87"/>
      <c r="AD25" s="87">
        <f>+SUM(AD22:AD24)</f>
        <v>0</v>
      </c>
      <c r="AE25" s="88"/>
      <c r="AG25" s="73"/>
    </row>
    <row r="26" spans="2:33">
      <c r="K26" s="100"/>
      <c r="M26" s="100"/>
      <c r="O26" s="100"/>
      <c r="Q26" s="100"/>
      <c r="S26" s="100"/>
      <c r="U26" s="101"/>
      <c r="V26" s="81"/>
      <c r="W26" s="101"/>
      <c r="X26" s="81"/>
      <c r="Y26" s="101"/>
      <c r="Z26" s="81"/>
      <c r="AA26" s="101"/>
      <c r="AC26" s="100"/>
      <c r="AG26" s="73"/>
    </row>
    <row r="27" spans="2:33" s="103" customFormat="1" outlineLevel="1">
      <c r="C27" s="109" t="s">
        <v>30</v>
      </c>
      <c r="D27" s="110"/>
      <c r="E27" s="110"/>
      <c r="F27" s="111"/>
      <c r="G27" s="111"/>
      <c r="H27" s="111"/>
      <c r="I27" s="111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05"/>
    </row>
    <row r="28" spans="2:33" outlineLevel="1">
      <c r="C28" s="93" t="s">
        <v>31</v>
      </c>
      <c r="D28" s="94"/>
      <c r="E28" s="94"/>
      <c r="F28" s="84"/>
      <c r="G28" s="123">
        <f t="shared" ref="G28:G30" si="8">E28*F28</f>
        <v>0</v>
      </c>
      <c r="H28" s="84"/>
      <c r="I28" s="85">
        <f t="shared" ref="I28:I38" si="9">+G28+H28</f>
        <v>0</v>
      </c>
      <c r="K28" s="99"/>
      <c r="L28" s="120">
        <f>K28*G28</f>
        <v>0</v>
      </c>
      <c r="M28" s="99"/>
      <c r="N28" s="120">
        <f>M28*G28</f>
        <v>0</v>
      </c>
      <c r="O28" s="99"/>
      <c r="P28" s="120">
        <f>O28*G28</f>
        <v>0</v>
      </c>
      <c r="Q28" s="99"/>
      <c r="R28" s="120">
        <f>Q28*G28</f>
        <v>0</v>
      </c>
      <c r="S28" s="99"/>
      <c r="T28" s="120">
        <f>S28*G28</f>
        <v>0</v>
      </c>
      <c r="U28" s="99"/>
      <c r="V28" s="121">
        <f>U28*G28</f>
        <v>0</v>
      </c>
      <c r="W28" s="99"/>
      <c r="X28" s="121">
        <f>W28*G28</f>
        <v>0</v>
      </c>
      <c r="Y28" s="99"/>
      <c r="Z28" s="121">
        <f>Y28*G28</f>
        <v>0</v>
      </c>
      <c r="AA28" s="99"/>
      <c r="AB28" s="120">
        <f>AA28*G28</f>
        <v>0</v>
      </c>
      <c r="AC28" s="99"/>
      <c r="AD28" s="120">
        <f>AC28*G28</f>
        <v>0</v>
      </c>
      <c r="AE28" s="73" t="str">
        <f>IF(SUM(K28,M28,O28,Q28,S28,U28,W28,Y28,AA28,AC28)=100%,SUM(K28,M28,O28,Q28,S28,U28,W28,Y28,AA28,AC28),"Revisar")</f>
        <v>Revisar</v>
      </c>
    </row>
    <row r="29" spans="2:33" outlineLevel="1">
      <c r="C29" s="93" t="s">
        <v>32</v>
      </c>
      <c r="D29" s="94"/>
      <c r="E29" s="91"/>
      <c r="F29" s="84"/>
      <c r="G29" s="123">
        <f t="shared" si="8"/>
        <v>0</v>
      </c>
      <c r="H29" s="84"/>
      <c r="I29" s="85">
        <f t="shared" si="9"/>
        <v>0</v>
      </c>
      <c r="K29" s="99"/>
      <c r="L29" s="120">
        <f>K29*G29</f>
        <v>0</v>
      </c>
      <c r="M29" s="99"/>
      <c r="N29" s="120">
        <f>M29*G29</f>
        <v>0</v>
      </c>
      <c r="O29" s="99"/>
      <c r="P29" s="120">
        <f>O29*G29</f>
        <v>0</v>
      </c>
      <c r="Q29" s="99"/>
      <c r="R29" s="120">
        <f>Q29*G29</f>
        <v>0</v>
      </c>
      <c r="S29" s="99"/>
      <c r="T29" s="120">
        <f>S29*G29</f>
        <v>0</v>
      </c>
      <c r="U29" s="99"/>
      <c r="V29" s="120">
        <f>U29*G29</f>
        <v>0</v>
      </c>
      <c r="W29" s="99"/>
      <c r="X29" s="120">
        <f>W29*G29</f>
        <v>0</v>
      </c>
      <c r="Y29" s="99"/>
      <c r="Z29" s="120">
        <f>Y29*G29</f>
        <v>0</v>
      </c>
      <c r="AA29" s="99"/>
      <c r="AB29" s="120">
        <f>AA29*G29</f>
        <v>0</v>
      </c>
      <c r="AC29" s="99"/>
      <c r="AD29" s="120">
        <f>AC29*G29</f>
        <v>0</v>
      </c>
      <c r="AE29" s="73" t="str">
        <f t="shared" ref="AE29:AE30" si="10">IF(SUM(K29,M29,O29,Q29,S29,U29,W29,Y29,AA29,AC29)=100%,SUM(K29,M29,O29,Q29,S29,U29,W29,Y29,AA29,AC29),"Revisar")</f>
        <v>Revisar</v>
      </c>
    </row>
    <row r="30" spans="2:33" outlineLevel="1">
      <c r="C30" s="93" t="s">
        <v>29</v>
      </c>
      <c r="D30" s="94"/>
      <c r="E30" s="91"/>
      <c r="F30" s="92"/>
      <c r="G30" s="123">
        <f t="shared" si="8"/>
        <v>0</v>
      </c>
      <c r="H30" s="95"/>
      <c r="I30" s="85">
        <f t="shared" si="9"/>
        <v>0</v>
      </c>
      <c r="K30" s="99"/>
      <c r="L30" s="120">
        <f>K30*G30</f>
        <v>0</v>
      </c>
      <c r="M30" s="99"/>
      <c r="N30" s="120">
        <f>M30*G30</f>
        <v>0</v>
      </c>
      <c r="O30" s="99"/>
      <c r="P30" s="120">
        <f>O30*G30</f>
        <v>0</v>
      </c>
      <c r="Q30" s="99"/>
      <c r="R30" s="120">
        <f>Q30*G30</f>
        <v>0</v>
      </c>
      <c r="S30" s="99"/>
      <c r="T30" s="120">
        <f>S30*G30</f>
        <v>0</v>
      </c>
      <c r="U30" s="99"/>
      <c r="V30" s="120">
        <f>U30*G30</f>
        <v>0</v>
      </c>
      <c r="W30" s="99"/>
      <c r="X30" s="120">
        <f>W30*G30</f>
        <v>0</v>
      </c>
      <c r="Y30" s="99"/>
      <c r="Z30" s="120">
        <f>Y30*G30</f>
        <v>0</v>
      </c>
      <c r="AA30" s="99"/>
      <c r="AB30" s="120">
        <f>AA30*G30</f>
        <v>0</v>
      </c>
      <c r="AC30" s="99"/>
      <c r="AD30" s="120">
        <f>AC30*G30</f>
        <v>0</v>
      </c>
      <c r="AE30" s="73" t="str">
        <f t="shared" si="10"/>
        <v>Revisar</v>
      </c>
    </row>
    <row r="31" spans="2:33" s="103" customFormat="1">
      <c r="C31" s="74" t="str">
        <f>"Subtotal "&amp;C27</f>
        <v>Subtotal 4. Comunicaciones y eventos</v>
      </c>
      <c r="D31" s="104"/>
      <c r="E31" s="104"/>
      <c r="F31" s="88"/>
      <c r="G31" s="88">
        <f>+SUM(G28:G30)</f>
        <v>0</v>
      </c>
      <c r="H31" s="88">
        <f>+SUM(H28:H30)</f>
        <v>0</v>
      </c>
      <c r="I31" s="88">
        <f>+G31+H31</f>
        <v>0</v>
      </c>
      <c r="K31" s="87"/>
      <c r="L31" s="87">
        <f>+SUM(L28:L30)</f>
        <v>0</v>
      </c>
      <c r="M31" s="87"/>
      <c r="N31" s="87">
        <f>+SUM(N28:N30)</f>
        <v>0</v>
      </c>
      <c r="O31" s="87"/>
      <c r="P31" s="87">
        <f>+SUM(P28:P30)</f>
        <v>0</v>
      </c>
      <c r="Q31" s="87"/>
      <c r="R31" s="87">
        <f>+SUM(R28:R30)</f>
        <v>0</v>
      </c>
      <c r="S31" s="87"/>
      <c r="T31" s="87">
        <f>+SUM(T28:T30)</f>
        <v>0</v>
      </c>
      <c r="U31" s="87"/>
      <c r="V31" s="87">
        <f>+SUM(V28:V30)</f>
        <v>0</v>
      </c>
      <c r="W31" s="87"/>
      <c r="X31" s="87">
        <f>+SUM(X28:X30)</f>
        <v>0</v>
      </c>
      <c r="Y31" s="87"/>
      <c r="Z31" s="87">
        <f>+SUM(Z28:Z30)</f>
        <v>0</v>
      </c>
      <c r="AA31" s="87"/>
      <c r="AB31" s="87">
        <f>+SUM(AB28:AB30)</f>
        <v>0</v>
      </c>
      <c r="AC31" s="87"/>
      <c r="AD31" s="87">
        <f>+SUM(AD28:AD30)</f>
        <v>0</v>
      </c>
      <c r="AE31" s="88"/>
    </row>
    <row r="32" spans="2:33">
      <c r="K32" s="100"/>
      <c r="M32" s="100"/>
      <c r="O32" s="100"/>
      <c r="Q32" s="100"/>
      <c r="S32" s="100"/>
      <c r="U32" s="100"/>
      <c r="W32" s="100"/>
      <c r="Y32" s="100"/>
      <c r="AA32" s="100"/>
      <c r="AC32" s="100"/>
    </row>
    <row r="33" spans="3:31" s="103" customFormat="1" outlineLevel="1">
      <c r="C33" s="109" t="s">
        <v>33</v>
      </c>
      <c r="D33" s="110"/>
      <c r="E33" s="110"/>
      <c r="F33" s="111"/>
      <c r="G33" s="111"/>
      <c r="H33" s="111"/>
      <c r="I33" s="111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05"/>
    </row>
    <row r="34" spans="3:31" outlineLevel="1">
      <c r="C34" s="93"/>
      <c r="D34" s="94"/>
      <c r="E34" s="94"/>
      <c r="F34" s="84"/>
      <c r="G34" s="123">
        <f t="shared" ref="G34:G38" si="11">E34*F34</f>
        <v>0</v>
      </c>
      <c r="H34" s="84"/>
      <c r="I34" s="85">
        <f t="shared" si="9"/>
        <v>0</v>
      </c>
      <c r="K34" s="99"/>
      <c r="L34" s="120">
        <f>K34*G34</f>
        <v>0</v>
      </c>
      <c r="M34" s="99"/>
      <c r="N34" s="120">
        <f>M34*G34</f>
        <v>0</v>
      </c>
      <c r="O34" s="99"/>
      <c r="P34" s="120">
        <f>O34*G34</f>
        <v>0</v>
      </c>
      <c r="Q34" s="99"/>
      <c r="R34" s="120">
        <f>Q34*G34</f>
        <v>0</v>
      </c>
      <c r="S34" s="99"/>
      <c r="T34" s="120">
        <f>S34*G34</f>
        <v>0</v>
      </c>
      <c r="U34" s="99"/>
      <c r="V34" s="120">
        <f>U34*G34</f>
        <v>0</v>
      </c>
      <c r="W34" s="99"/>
      <c r="X34" s="120">
        <f>W34*G34</f>
        <v>0</v>
      </c>
      <c r="Y34" s="99"/>
      <c r="Z34" s="120">
        <f>Y34*G34</f>
        <v>0</v>
      </c>
      <c r="AA34" s="99"/>
      <c r="AB34" s="120">
        <f>AA34*G34</f>
        <v>0</v>
      </c>
      <c r="AC34" s="99"/>
      <c r="AD34" s="120">
        <f>AC34*G34</f>
        <v>0</v>
      </c>
      <c r="AE34" s="73" t="str">
        <f>IF(SUM(K34,M34,O34,Q34,S34,U34,W34,Y34,AA34,AC34)=100%,SUM(K34,M34,O34,Q34,S34,U34,W34,Y34,AA34,AC34),"Revisar")</f>
        <v>Revisar</v>
      </c>
    </row>
    <row r="35" spans="3:31" outlineLevel="1">
      <c r="C35" s="93"/>
      <c r="D35" s="94"/>
      <c r="E35" s="94"/>
      <c r="F35" s="84"/>
      <c r="G35" s="123">
        <f t="shared" si="11"/>
        <v>0</v>
      </c>
      <c r="H35" s="84"/>
      <c r="I35" s="85">
        <f t="shared" si="9"/>
        <v>0</v>
      </c>
      <c r="K35" s="99"/>
      <c r="L35" s="120">
        <f>K35*G35</f>
        <v>0</v>
      </c>
      <c r="M35" s="99"/>
      <c r="N35" s="120">
        <f>M35*G35</f>
        <v>0</v>
      </c>
      <c r="O35" s="99"/>
      <c r="P35" s="120">
        <f>O35*G35</f>
        <v>0</v>
      </c>
      <c r="Q35" s="99"/>
      <c r="R35" s="120">
        <f>Q35*G35</f>
        <v>0</v>
      </c>
      <c r="S35" s="99"/>
      <c r="T35" s="120">
        <f>S35*G35</f>
        <v>0</v>
      </c>
      <c r="U35" s="99"/>
      <c r="V35" s="120">
        <f>U35*G35</f>
        <v>0</v>
      </c>
      <c r="W35" s="99"/>
      <c r="X35" s="120">
        <f>W35*G35</f>
        <v>0</v>
      </c>
      <c r="Y35" s="99"/>
      <c r="Z35" s="120">
        <f>Y35*G35</f>
        <v>0</v>
      </c>
      <c r="AA35" s="99"/>
      <c r="AB35" s="120">
        <f>AA35*G35</f>
        <v>0</v>
      </c>
      <c r="AC35" s="99"/>
      <c r="AD35" s="120">
        <f>AC35*G35</f>
        <v>0</v>
      </c>
      <c r="AE35" s="73" t="str">
        <f t="shared" ref="AE35:AE38" si="12">IF(SUM(K35,M35,O35,Q35,S35,U35,W35,Y35,AA35,AC35)=100%,SUM(K35,M35,O35,Q35,S35,U35,W35,Y35,AA35,AC35),"Revisar")</f>
        <v>Revisar</v>
      </c>
    </row>
    <row r="36" spans="3:31" outlineLevel="1">
      <c r="C36" s="93"/>
      <c r="D36" s="94"/>
      <c r="E36" s="91"/>
      <c r="F36" s="84"/>
      <c r="G36" s="123">
        <f t="shared" si="11"/>
        <v>0</v>
      </c>
      <c r="H36" s="84"/>
      <c r="I36" s="85">
        <f t="shared" si="9"/>
        <v>0</v>
      </c>
      <c r="K36" s="99"/>
      <c r="L36" s="120">
        <f>K36*G36</f>
        <v>0</v>
      </c>
      <c r="M36" s="99"/>
      <c r="N36" s="120">
        <f>M36*G36</f>
        <v>0</v>
      </c>
      <c r="O36" s="99"/>
      <c r="P36" s="120">
        <f>O36*G36</f>
        <v>0</v>
      </c>
      <c r="Q36" s="99"/>
      <c r="R36" s="120">
        <f>Q36*G36</f>
        <v>0</v>
      </c>
      <c r="S36" s="99"/>
      <c r="T36" s="120">
        <f>S36*G36</f>
        <v>0</v>
      </c>
      <c r="U36" s="99"/>
      <c r="V36" s="120">
        <f>U36*G36</f>
        <v>0</v>
      </c>
      <c r="W36" s="99"/>
      <c r="X36" s="120">
        <f>W36*G36</f>
        <v>0</v>
      </c>
      <c r="Y36" s="99"/>
      <c r="Z36" s="120">
        <f>Y36*G36</f>
        <v>0</v>
      </c>
      <c r="AA36" s="99"/>
      <c r="AB36" s="120">
        <f>AA36*G36</f>
        <v>0</v>
      </c>
      <c r="AC36" s="99"/>
      <c r="AD36" s="120">
        <f>AC36*G36</f>
        <v>0</v>
      </c>
      <c r="AE36" s="73" t="str">
        <f t="shared" si="12"/>
        <v>Revisar</v>
      </c>
    </row>
    <row r="37" spans="3:31" outlineLevel="1">
      <c r="C37" s="93"/>
      <c r="D37" s="94"/>
      <c r="E37" s="91"/>
      <c r="F37" s="92"/>
      <c r="G37" s="123">
        <f t="shared" si="11"/>
        <v>0</v>
      </c>
      <c r="H37" s="95"/>
      <c r="I37" s="85">
        <f t="shared" si="9"/>
        <v>0</v>
      </c>
      <c r="K37" s="99"/>
      <c r="L37" s="120">
        <f>K37*G37</f>
        <v>0</v>
      </c>
      <c r="M37" s="99"/>
      <c r="N37" s="120">
        <f>M37*G37</f>
        <v>0</v>
      </c>
      <c r="O37" s="99"/>
      <c r="P37" s="120">
        <f>O37*G37</f>
        <v>0</v>
      </c>
      <c r="Q37" s="99"/>
      <c r="R37" s="120">
        <f>Q37*G37</f>
        <v>0</v>
      </c>
      <c r="S37" s="99"/>
      <c r="T37" s="120">
        <f>S37*G37</f>
        <v>0</v>
      </c>
      <c r="U37" s="99"/>
      <c r="V37" s="120">
        <f>U37*G37</f>
        <v>0</v>
      </c>
      <c r="W37" s="99"/>
      <c r="X37" s="120">
        <f>W37*G37</f>
        <v>0</v>
      </c>
      <c r="Y37" s="99"/>
      <c r="Z37" s="120">
        <f>Y37*G37</f>
        <v>0</v>
      </c>
      <c r="AA37" s="99"/>
      <c r="AB37" s="120">
        <f>AA37*G37</f>
        <v>0</v>
      </c>
      <c r="AC37" s="99"/>
      <c r="AD37" s="120">
        <f>AC37*G37</f>
        <v>0</v>
      </c>
      <c r="AE37" s="73" t="str">
        <f>IF(SUM(K37,M37,O37,Q37,S37,U37,W37,Y37,AA37,AC37)=100%,SUM(K37,M37,O37,Q37,S37,U37,W37,Y37,AA37,AC37),"Revisar")</f>
        <v>Revisar</v>
      </c>
    </row>
    <row r="38" spans="3:31" outlineLevel="1">
      <c r="C38" s="93"/>
      <c r="D38" s="94"/>
      <c r="E38" s="91"/>
      <c r="F38" s="92"/>
      <c r="G38" s="123">
        <f t="shared" si="11"/>
        <v>0</v>
      </c>
      <c r="H38" s="95"/>
      <c r="I38" s="85">
        <f t="shared" si="9"/>
        <v>0</v>
      </c>
      <c r="K38" s="99"/>
      <c r="L38" s="120">
        <f>K38*G38</f>
        <v>0</v>
      </c>
      <c r="M38" s="99"/>
      <c r="N38" s="120">
        <f>M38*G38</f>
        <v>0</v>
      </c>
      <c r="O38" s="99"/>
      <c r="P38" s="120">
        <f>O38*G38</f>
        <v>0</v>
      </c>
      <c r="Q38" s="99"/>
      <c r="R38" s="120">
        <f>Q38*G38</f>
        <v>0</v>
      </c>
      <c r="S38" s="99"/>
      <c r="T38" s="120">
        <f>S38*G38</f>
        <v>0</v>
      </c>
      <c r="U38" s="99"/>
      <c r="V38" s="120">
        <f>U38*G38</f>
        <v>0</v>
      </c>
      <c r="W38" s="99"/>
      <c r="X38" s="120">
        <f>W38*G38</f>
        <v>0</v>
      </c>
      <c r="Y38" s="99"/>
      <c r="Z38" s="120">
        <f>Y38*G38</f>
        <v>0</v>
      </c>
      <c r="AA38" s="99"/>
      <c r="AB38" s="120">
        <f>AA38*G38</f>
        <v>0</v>
      </c>
      <c r="AC38" s="99"/>
      <c r="AD38" s="120">
        <f>AC38*G38</f>
        <v>0</v>
      </c>
      <c r="AE38" s="73" t="str">
        <f t="shared" si="12"/>
        <v>Revisar</v>
      </c>
    </row>
    <row r="39" spans="3:31" s="103" customFormat="1">
      <c r="C39" s="74" t="str">
        <f>"Subtotal "&amp;C33</f>
        <v>Subtotal 5. Otros gastos</v>
      </c>
      <c r="D39" s="104"/>
      <c r="E39" s="104"/>
      <c r="F39" s="88"/>
      <c r="G39" s="88">
        <f>+SUM(G34:G38)</f>
        <v>0</v>
      </c>
      <c r="H39" s="88">
        <f>+SUM(H34:H38)</f>
        <v>0</v>
      </c>
      <c r="I39" s="88">
        <f>+G39+H39</f>
        <v>0</v>
      </c>
      <c r="K39" s="87"/>
      <c r="L39" s="87">
        <f>+SUM(L34:L38)</f>
        <v>0</v>
      </c>
      <c r="M39" s="87"/>
      <c r="N39" s="87">
        <f>+SUM(N34:N38)</f>
        <v>0</v>
      </c>
      <c r="O39" s="87"/>
      <c r="P39" s="87">
        <f>+SUM(P34:P38)</f>
        <v>0</v>
      </c>
      <c r="Q39" s="87"/>
      <c r="R39" s="87">
        <f>+SUM(R34:R38)</f>
        <v>0</v>
      </c>
      <c r="S39" s="87"/>
      <c r="T39" s="87">
        <f>+SUM(T34:T38)</f>
        <v>0</v>
      </c>
      <c r="U39" s="87"/>
      <c r="V39" s="87">
        <f>+SUM(V34:V38)</f>
        <v>0</v>
      </c>
      <c r="W39" s="87"/>
      <c r="X39" s="87">
        <f>+SUM(X34:X38)</f>
        <v>0</v>
      </c>
      <c r="Y39" s="87"/>
      <c r="Z39" s="87">
        <f>+SUM(Z34:Z38)</f>
        <v>0</v>
      </c>
      <c r="AA39" s="87"/>
      <c r="AB39" s="87">
        <f>+SUM(AB34:AB38)</f>
        <v>0</v>
      </c>
      <c r="AC39" s="87"/>
      <c r="AD39" s="87">
        <f>+SUM(AD34:AD38)</f>
        <v>0</v>
      </c>
      <c r="AE39" s="88"/>
    </row>
    <row r="41" spans="3:31" s="103" customFormat="1" outlineLevel="1">
      <c r="C41" s="109" t="s">
        <v>34</v>
      </c>
      <c r="D41" s="110"/>
      <c r="E41" s="110"/>
      <c r="F41" s="111"/>
      <c r="G41" s="111"/>
      <c r="H41" s="111"/>
      <c r="I41" s="111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05"/>
    </row>
    <row r="42" spans="3:31" outlineLevel="1">
      <c r="C42" s="93" t="s">
        <v>35</v>
      </c>
      <c r="D42" s="94"/>
      <c r="E42" s="94"/>
      <c r="F42" s="84"/>
      <c r="G42" s="123">
        <f t="shared" ref="G42:G45" si="13">E42*F42</f>
        <v>0</v>
      </c>
      <c r="H42" s="84"/>
      <c r="I42" s="85">
        <f>+G42+H42</f>
        <v>0</v>
      </c>
      <c r="K42" s="99"/>
      <c r="L42" s="120">
        <f>K42*G42</f>
        <v>0</v>
      </c>
      <c r="M42" s="99"/>
      <c r="N42" s="120">
        <f>M42*G42</f>
        <v>0</v>
      </c>
      <c r="O42" s="99"/>
      <c r="P42" s="120">
        <f>O42*G42</f>
        <v>0</v>
      </c>
      <c r="Q42" s="99"/>
      <c r="R42" s="120">
        <f>Q42*G42</f>
        <v>0</v>
      </c>
      <c r="S42" s="99"/>
      <c r="T42" s="120">
        <f>S42*G42</f>
        <v>0</v>
      </c>
      <c r="U42" s="99"/>
      <c r="V42" s="121">
        <f>U42*G42</f>
        <v>0</v>
      </c>
      <c r="W42" s="99"/>
      <c r="X42" s="121">
        <f>W42*G42</f>
        <v>0</v>
      </c>
      <c r="Y42" s="99"/>
      <c r="Z42" s="121">
        <f>Y42*G42</f>
        <v>0</v>
      </c>
      <c r="AA42" s="99"/>
      <c r="AB42" s="120">
        <f>AA42*G42</f>
        <v>0</v>
      </c>
      <c r="AC42" s="99"/>
      <c r="AD42" s="120">
        <f>AC42*G42</f>
        <v>0</v>
      </c>
      <c r="AE42" s="73" t="str">
        <f>IF(SUM(K42,M42,O42,Q42,S42,U42,W42,Y42,AA42,AC42)=100%,SUM(K42,M42,O42,Q42,S42,U42,W42,Y42,AA42,AC42),"Revisar")</f>
        <v>Revisar</v>
      </c>
    </row>
    <row r="43" spans="3:31" outlineLevel="1">
      <c r="C43" s="93" t="s">
        <v>36</v>
      </c>
      <c r="D43" s="94"/>
      <c r="E43" s="91"/>
      <c r="F43" s="84"/>
      <c r="G43" s="123">
        <f t="shared" si="13"/>
        <v>0</v>
      </c>
      <c r="H43" s="84"/>
      <c r="I43" s="85">
        <f t="shared" ref="I43:I45" si="14">+G43+H43</f>
        <v>0</v>
      </c>
      <c r="K43" s="99"/>
      <c r="L43" s="120">
        <f>K43*G43</f>
        <v>0</v>
      </c>
      <c r="M43" s="99"/>
      <c r="N43" s="120">
        <f>M43*G43</f>
        <v>0</v>
      </c>
      <c r="O43" s="99"/>
      <c r="P43" s="120">
        <f>O43*G43</f>
        <v>0</v>
      </c>
      <c r="Q43" s="99"/>
      <c r="R43" s="120">
        <f>Q43*G43</f>
        <v>0</v>
      </c>
      <c r="S43" s="99"/>
      <c r="T43" s="120">
        <f>S43*G43</f>
        <v>0</v>
      </c>
      <c r="U43" s="99"/>
      <c r="V43" s="121">
        <f>U43*G43</f>
        <v>0</v>
      </c>
      <c r="W43" s="99"/>
      <c r="X43" s="121">
        <f>W43*G43</f>
        <v>0</v>
      </c>
      <c r="Y43" s="99"/>
      <c r="Z43" s="121">
        <f>Y43*G43</f>
        <v>0</v>
      </c>
      <c r="AA43" s="99"/>
      <c r="AB43" s="120">
        <f>AA43*G43</f>
        <v>0</v>
      </c>
      <c r="AC43" s="99"/>
      <c r="AD43" s="120">
        <f>AC43*G43</f>
        <v>0</v>
      </c>
      <c r="AE43" s="73" t="str">
        <f t="shared" ref="AE43:AE44" si="15">IF(SUM(K43,M43,O43,Q43,S43,U43,W43,Y43,AA43,AC43)=100%,SUM(K43,M43,O43,Q43,S43,U43,W43,Y43,AA43,AC43),"Revisar")</f>
        <v>Revisar</v>
      </c>
    </row>
    <row r="44" spans="3:31" outlineLevel="1">
      <c r="C44" s="93" t="s">
        <v>37</v>
      </c>
      <c r="D44" s="94"/>
      <c r="E44" s="91"/>
      <c r="F44" s="84"/>
      <c r="G44" s="123">
        <f t="shared" si="13"/>
        <v>0</v>
      </c>
      <c r="H44" s="84"/>
      <c r="I44" s="85">
        <f t="shared" si="14"/>
        <v>0</v>
      </c>
      <c r="K44" s="99"/>
      <c r="L44" s="120">
        <f>K44*G44</f>
        <v>0</v>
      </c>
      <c r="M44" s="99"/>
      <c r="N44" s="120">
        <f>M44*G44</f>
        <v>0</v>
      </c>
      <c r="O44" s="99"/>
      <c r="P44" s="120">
        <f>O44*G44</f>
        <v>0</v>
      </c>
      <c r="Q44" s="99"/>
      <c r="R44" s="120">
        <f>Q44*G44</f>
        <v>0</v>
      </c>
      <c r="S44" s="99"/>
      <c r="T44" s="120">
        <f>S44*G44</f>
        <v>0</v>
      </c>
      <c r="U44" s="99"/>
      <c r="V44" s="121">
        <f>U44*G44</f>
        <v>0</v>
      </c>
      <c r="W44" s="99"/>
      <c r="X44" s="121">
        <f>W44*G44</f>
        <v>0</v>
      </c>
      <c r="Y44" s="99"/>
      <c r="Z44" s="121">
        <f>Y44*G44</f>
        <v>0</v>
      </c>
      <c r="AA44" s="99"/>
      <c r="AB44" s="120">
        <f>AA44*G44</f>
        <v>0</v>
      </c>
      <c r="AC44" s="99"/>
      <c r="AD44" s="120">
        <f>AC44*G44</f>
        <v>0</v>
      </c>
      <c r="AE44" s="73" t="str">
        <f t="shared" si="15"/>
        <v>Revisar</v>
      </c>
    </row>
    <row r="45" spans="3:31" outlineLevel="1">
      <c r="C45" s="93" t="s">
        <v>38</v>
      </c>
      <c r="D45" s="94"/>
      <c r="E45" s="91"/>
      <c r="F45" s="92"/>
      <c r="G45" s="123">
        <f t="shared" si="13"/>
        <v>0</v>
      </c>
      <c r="H45" s="95"/>
      <c r="I45" s="85">
        <f t="shared" si="14"/>
        <v>0</v>
      </c>
      <c r="K45" s="99"/>
      <c r="L45" s="120">
        <f>K45*G45</f>
        <v>0</v>
      </c>
      <c r="M45" s="99"/>
      <c r="N45" s="120">
        <f>M45*G45</f>
        <v>0</v>
      </c>
      <c r="O45" s="99"/>
      <c r="P45" s="120">
        <f>O45*G45</f>
        <v>0</v>
      </c>
      <c r="Q45" s="99"/>
      <c r="R45" s="120">
        <f>Q45*G45</f>
        <v>0</v>
      </c>
      <c r="S45" s="99"/>
      <c r="T45" s="120">
        <f>S45*G45</f>
        <v>0</v>
      </c>
      <c r="U45" s="99"/>
      <c r="V45" s="121">
        <f>U45*G45</f>
        <v>0</v>
      </c>
      <c r="W45" s="99"/>
      <c r="X45" s="121">
        <f>W45*G45</f>
        <v>0</v>
      </c>
      <c r="Y45" s="99"/>
      <c r="Z45" s="121">
        <f>Y45*G45</f>
        <v>0</v>
      </c>
      <c r="AA45" s="99"/>
      <c r="AB45" s="120">
        <f>AA45*G45</f>
        <v>0</v>
      </c>
      <c r="AC45" s="99"/>
      <c r="AD45" s="120">
        <f>AC45*G45</f>
        <v>0</v>
      </c>
      <c r="AE45" s="73" t="str">
        <f>IF(SUM(K45,M45,O45,Q45,S45,U45,W45,Y45,AA45,AC45)=100%,SUM(K45,M45,O45,Q45,S45,U45,W45,Y45,AA45,AC45),"Revisar")</f>
        <v>Revisar</v>
      </c>
    </row>
    <row r="46" spans="3:31" s="103" customFormat="1">
      <c r="C46" s="74" t="str">
        <f>"Subtotal "&amp;C41</f>
        <v>Subtotal 6. Apoyo Directo a Participantes</v>
      </c>
      <c r="D46" s="104"/>
      <c r="E46" s="104"/>
      <c r="F46" s="88"/>
      <c r="G46" s="88">
        <f>+SUM(G42:G45)</f>
        <v>0</v>
      </c>
      <c r="H46" s="88">
        <f>+SUM(H42:H45)</f>
        <v>0</v>
      </c>
      <c r="I46" s="88">
        <f>+G46+H46</f>
        <v>0</v>
      </c>
      <c r="K46" s="87"/>
      <c r="L46" s="87">
        <f>+SUM(L42:L45)</f>
        <v>0</v>
      </c>
      <c r="M46" s="87"/>
      <c r="N46" s="87">
        <f>+SUM(N42:N45)</f>
        <v>0</v>
      </c>
      <c r="O46" s="87"/>
      <c r="P46" s="87">
        <f>+SUM(P42:P45)</f>
        <v>0</v>
      </c>
      <c r="Q46" s="87"/>
      <c r="R46" s="87">
        <f>+SUM(R42:R45)</f>
        <v>0</v>
      </c>
      <c r="S46" s="87"/>
      <c r="T46" s="87">
        <f>+SUM(T42:T45)</f>
        <v>0</v>
      </c>
      <c r="U46" s="87"/>
      <c r="V46" s="87">
        <f>+SUM(V42:V45)</f>
        <v>0</v>
      </c>
      <c r="W46" s="87"/>
      <c r="X46" s="87">
        <f>+SUM(X42:X45)</f>
        <v>0</v>
      </c>
      <c r="Y46" s="87"/>
      <c r="Z46" s="87">
        <f>+SUM(Z42:Z45)</f>
        <v>0</v>
      </c>
      <c r="AA46" s="87"/>
      <c r="AB46" s="87">
        <f>+SUM(AB42:AB45)</f>
        <v>0</v>
      </c>
      <c r="AC46" s="87"/>
      <c r="AD46" s="87">
        <f>+SUM(AD42:AD45)</f>
        <v>0</v>
      </c>
      <c r="AE46" s="88"/>
    </row>
    <row r="48" spans="3:31" s="103" customFormat="1" outlineLevel="1">
      <c r="C48" s="109" t="s">
        <v>39</v>
      </c>
      <c r="D48" s="110"/>
      <c r="E48" s="110"/>
      <c r="F48" s="111"/>
      <c r="G48" s="111"/>
      <c r="H48" s="111"/>
      <c r="I48" s="111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05"/>
    </row>
    <row r="49" spans="2:31" outlineLevel="1">
      <c r="C49" s="93" t="s">
        <v>40</v>
      </c>
      <c r="D49" s="94" t="s">
        <v>18</v>
      </c>
      <c r="E49" s="122"/>
      <c r="F49" s="99">
        <v>0.15</v>
      </c>
      <c r="G49" s="123">
        <f>G39*F49</f>
        <v>0</v>
      </c>
      <c r="H49" s="84"/>
      <c r="I49" s="85">
        <f t="shared" ref="I49" si="16">+G49+H49</f>
        <v>0</v>
      </c>
      <c r="K49" s="99"/>
      <c r="L49" s="120">
        <f>K49*G49</f>
        <v>0</v>
      </c>
      <c r="M49" s="99"/>
      <c r="N49" s="120">
        <f>M49*G49</f>
        <v>0</v>
      </c>
      <c r="O49" s="99"/>
      <c r="P49" s="120">
        <f>O49*G49</f>
        <v>0</v>
      </c>
      <c r="Q49" s="99"/>
      <c r="R49" s="120">
        <f>Q49*G49</f>
        <v>0</v>
      </c>
      <c r="S49" s="99"/>
      <c r="T49" s="120">
        <f>S49*G49</f>
        <v>0</v>
      </c>
      <c r="U49" s="99"/>
      <c r="V49" s="120">
        <f>U49*G49</f>
        <v>0</v>
      </c>
      <c r="W49" s="99"/>
      <c r="X49" s="120">
        <f>W49*G49</f>
        <v>0</v>
      </c>
      <c r="Y49" s="99"/>
      <c r="Z49" s="120">
        <f>Y49*G49</f>
        <v>0</v>
      </c>
      <c r="AA49" s="99"/>
      <c r="AB49" s="120">
        <f>AA49*G49</f>
        <v>0</v>
      </c>
      <c r="AC49" s="99"/>
      <c r="AD49" s="120">
        <f>AC49*G49</f>
        <v>0</v>
      </c>
      <c r="AE49" s="73" t="str">
        <f>IF(SUM(K49,M49,O49,Q49,S49,U49,W49,Y49,AA49,AC49)=100%,SUM(K49,M49,O49,Q49,S49,U49,W49,Y49,AA49,AC49),"Revisar")</f>
        <v>Revisar</v>
      </c>
    </row>
    <row r="50" spans="2:31" s="103" customFormat="1">
      <c r="C50" s="74" t="str">
        <f>"Subtotal "&amp;C48</f>
        <v>Subtotal 7. AIU*</v>
      </c>
      <c r="D50" s="104"/>
      <c r="E50" s="104"/>
      <c r="F50" s="88"/>
      <c r="G50" s="88">
        <f>G39*15%</f>
        <v>0</v>
      </c>
      <c r="H50" s="88">
        <f>SUM(H49)</f>
        <v>0</v>
      </c>
      <c r="I50" s="88">
        <f>+G50+H50</f>
        <v>0</v>
      </c>
      <c r="K50" s="87"/>
      <c r="L50" s="87">
        <f>+SUM(L49)</f>
        <v>0</v>
      </c>
      <c r="M50" s="87"/>
      <c r="N50" s="87">
        <f>+SUM(N49)</f>
        <v>0</v>
      </c>
      <c r="O50" s="87"/>
      <c r="P50" s="87">
        <f>+SUM(P49)</f>
        <v>0</v>
      </c>
      <c r="Q50" s="87"/>
      <c r="R50" s="87">
        <f>+SUM(R49)</f>
        <v>0</v>
      </c>
      <c r="S50" s="87"/>
      <c r="T50" s="87">
        <f>+SUM(T49)</f>
        <v>0</v>
      </c>
      <c r="U50" s="87"/>
      <c r="V50" s="87">
        <f>+SUM(V49)</f>
        <v>0</v>
      </c>
      <c r="W50" s="87"/>
      <c r="X50" s="87">
        <f>+SUM(X49)</f>
        <v>0</v>
      </c>
      <c r="Y50" s="87"/>
      <c r="Z50" s="87">
        <f>+SUM(Z49)</f>
        <v>0</v>
      </c>
      <c r="AA50" s="87"/>
      <c r="AB50" s="87">
        <f>+SUM(AB49)</f>
        <v>0</v>
      </c>
      <c r="AC50" s="87"/>
      <c r="AD50" s="88">
        <f>+SUM(AD49)</f>
        <v>0</v>
      </c>
      <c r="AE50" s="88"/>
    </row>
    <row r="52" spans="2:31" s="103" customFormat="1">
      <c r="C52" s="106" t="s">
        <v>41</v>
      </c>
      <c r="D52" s="107"/>
      <c r="E52" s="107"/>
      <c r="F52" s="108"/>
      <c r="G52" s="108">
        <f>G10+G19+G25+G31+G39+G46+G50</f>
        <v>0</v>
      </c>
      <c r="H52" s="108">
        <f>H10+H19+H25+H31+H39+H46+H50</f>
        <v>0</v>
      </c>
      <c r="I52" s="108">
        <f>I10+I19+I25+I31+I39++I46+I50</f>
        <v>0</v>
      </c>
      <c r="K52" s="108"/>
      <c r="L52" s="108">
        <f>L10+L19+L25+L31+L39+L46+L50</f>
        <v>0</v>
      </c>
      <c r="M52" s="108"/>
      <c r="N52" s="108">
        <f>N10+N19+N25+N31+N39+N46+N50</f>
        <v>0</v>
      </c>
      <c r="O52" s="108"/>
      <c r="P52" s="108">
        <f>P10+P19+P25+P31+P39+P46+P50</f>
        <v>0</v>
      </c>
      <c r="Q52" s="108"/>
      <c r="R52" s="108">
        <f>R10+R19+R25+R31+R39+R46+R50</f>
        <v>0</v>
      </c>
      <c r="S52" s="108"/>
      <c r="T52" s="108">
        <f>T10+T19+T25+T31+T39+T46+T50</f>
        <v>0</v>
      </c>
      <c r="U52" s="108"/>
      <c r="V52" s="108">
        <f>V10+V19+V25+V31+V39+V46+V50</f>
        <v>0</v>
      </c>
      <c r="W52" s="108"/>
      <c r="X52" s="108">
        <f>X10+X19+X25+X31+X39+X46+X50</f>
        <v>0</v>
      </c>
      <c r="Y52" s="108"/>
      <c r="Z52" s="108">
        <f>Z10+Z19+Z25+Z31+Z39+Z46+Z50</f>
        <v>0</v>
      </c>
      <c r="AA52" s="108"/>
      <c r="AB52" s="108">
        <f>AB10+AB19+AB25+AB31+AB39+AB46+AB50</f>
        <v>0</v>
      </c>
      <c r="AC52" s="108"/>
      <c r="AD52" s="108">
        <f>AD10+AD19+AD25+AD31+AD39+AD46+AD50</f>
        <v>0</v>
      </c>
      <c r="AE52" s="108">
        <f>SUM(L52,N52,P52,R52,T52,V52,X52,Z52,AB52,AD52)</f>
        <v>0</v>
      </c>
    </row>
    <row r="54" spans="2:31" s="103" customFormat="1">
      <c r="C54" s="74" t="s">
        <v>42</v>
      </c>
      <c r="D54" s="104" t="s">
        <v>18</v>
      </c>
      <c r="E54" s="102"/>
      <c r="F54" s="102">
        <v>0.19</v>
      </c>
      <c r="G54" s="88">
        <f>G52*F54</f>
        <v>0</v>
      </c>
      <c r="H54" s="88">
        <f>H52*F54</f>
        <v>0</v>
      </c>
      <c r="I54" s="88">
        <f>+G54+H54</f>
        <v>0</v>
      </c>
      <c r="K54" s="102"/>
      <c r="L54" s="88">
        <f>L52*0.19</f>
        <v>0</v>
      </c>
      <c r="M54" s="102"/>
      <c r="N54" s="88">
        <f>N52*0.19</f>
        <v>0</v>
      </c>
      <c r="O54" s="102"/>
      <c r="P54" s="88">
        <f>P52*0.19</f>
        <v>0</v>
      </c>
      <c r="Q54" s="102"/>
      <c r="R54" s="88">
        <f>R52*0.19</f>
        <v>0</v>
      </c>
      <c r="S54" s="102"/>
      <c r="T54" s="88">
        <f>T52*0.19</f>
        <v>0</v>
      </c>
      <c r="U54" s="102"/>
      <c r="V54" s="88">
        <f>V52*0.19</f>
        <v>0</v>
      </c>
      <c r="W54" s="102"/>
      <c r="X54" s="88">
        <f>X52*0.19</f>
        <v>0</v>
      </c>
      <c r="Y54" s="102"/>
      <c r="Z54" s="88">
        <f>Z52*0.19</f>
        <v>0</v>
      </c>
      <c r="AA54" s="102"/>
      <c r="AB54" s="88">
        <f>AB52*0.19</f>
        <v>0</v>
      </c>
      <c r="AC54" s="102"/>
      <c r="AD54" s="88">
        <f>AD52*0.19</f>
        <v>0</v>
      </c>
      <c r="AE54" s="88">
        <f>AE52*0.19</f>
        <v>0</v>
      </c>
    </row>
    <row r="56" spans="2:31">
      <c r="B56" s="118"/>
      <c r="C56" s="106" t="s">
        <v>43</v>
      </c>
      <c r="D56" s="107"/>
      <c r="E56" s="107"/>
      <c r="F56" s="108"/>
      <c r="G56" s="108">
        <f>IF(G52+G54&gt;=200000000,"ERROR. El monto máximo es de $200M",G52+G54)</f>
        <v>0</v>
      </c>
      <c r="H56" s="108">
        <f>IF((H52+H54)&lt;(0.5*G56),"ERROR. El monto de contrapartida debe ser igual o mayor al 50% de la propuesta",H52+H54)</f>
        <v>0</v>
      </c>
      <c r="I56" s="108">
        <f>I52+I54</f>
        <v>0</v>
      </c>
      <c r="K56" s="108"/>
      <c r="L56" s="108">
        <f>L52+L54</f>
        <v>0</v>
      </c>
      <c r="M56" s="108"/>
      <c r="N56" s="108">
        <f t="shared" ref="N56:AD56" si="17">N52+N54</f>
        <v>0</v>
      </c>
      <c r="O56" s="108"/>
      <c r="P56" s="108">
        <f t="shared" si="17"/>
        <v>0</v>
      </c>
      <c r="Q56" s="108"/>
      <c r="R56" s="108">
        <f t="shared" si="17"/>
        <v>0</v>
      </c>
      <c r="S56" s="108"/>
      <c r="T56" s="108">
        <f t="shared" si="17"/>
        <v>0</v>
      </c>
      <c r="U56" s="108"/>
      <c r="V56" s="108">
        <f t="shared" si="17"/>
        <v>0</v>
      </c>
      <c r="W56" s="108"/>
      <c r="X56" s="108">
        <f t="shared" si="17"/>
        <v>0</v>
      </c>
      <c r="Y56" s="108"/>
      <c r="Z56" s="108">
        <f t="shared" si="17"/>
        <v>0</v>
      </c>
      <c r="AA56" s="108"/>
      <c r="AB56" s="108">
        <f t="shared" si="17"/>
        <v>0</v>
      </c>
      <c r="AC56" s="108"/>
      <c r="AD56" s="108">
        <f t="shared" si="17"/>
        <v>0</v>
      </c>
      <c r="AE56" s="108">
        <f>SUM(L56,N56,P56,R56,T56,V56,X56,Z56,AB56,AD56)</f>
        <v>0</v>
      </c>
    </row>
    <row r="57" spans="2:31">
      <c r="B57" s="119"/>
      <c r="G57" s="78" t="s">
        <v>44</v>
      </c>
    </row>
    <row r="58" spans="2:31">
      <c r="B58" s="118"/>
    </row>
    <row r="59" spans="2:31" ht="20.25" customHeight="1">
      <c r="B59" s="118"/>
      <c r="C59" s="77" t="s">
        <v>45</v>
      </c>
      <c r="D59" s="77" t="s">
        <v>18</v>
      </c>
      <c r="E59" s="77"/>
      <c r="F59" s="125"/>
      <c r="G59" s="126">
        <f>G56*$F$59</f>
        <v>0</v>
      </c>
    </row>
    <row r="60" spans="2:31">
      <c r="C60" s="75" t="s">
        <v>46</v>
      </c>
      <c r="D60" s="96"/>
    </row>
    <row r="61" spans="2:31">
      <c r="D61" s="96"/>
    </row>
  </sheetData>
  <mergeCells count="17">
    <mergeCell ref="U2:V2"/>
    <mergeCell ref="W2:X2"/>
    <mergeCell ref="Y2:Z2"/>
    <mergeCell ref="AA2:AB2"/>
    <mergeCell ref="AC2:AD2"/>
    <mergeCell ref="S2:T2"/>
    <mergeCell ref="C2:C3"/>
    <mergeCell ref="D2:D3"/>
    <mergeCell ref="E2:E3"/>
    <mergeCell ref="F2:F3"/>
    <mergeCell ref="G2:G3"/>
    <mergeCell ref="H2:H3"/>
    <mergeCell ref="I2:I3"/>
    <mergeCell ref="K2:L2"/>
    <mergeCell ref="M2:N2"/>
    <mergeCell ref="O2:P2"/>
    <mergeCell ref="Q2:R2"/>
  </mergeCells>
  <conditionalFormatting sqref="K3:Z3 AA3:AA9 AC3:AC9 AE3:AE9 K4:M4 O4:O9 Q4:Q9 S4:S9 U4:U9 W4:W9 Y4:Y9 K5:K9 M5:M9 K13:M18 O13:O18 Q13:Q18 S13:S18 U13:U18 K22:M24 O22:O24 Q22:Q24 S22:S24 U22:U24 K26:M26 O26 Q26 S26 U26 K28:M30 O28:O30 Q28:Q30 S28:S30 U28:U30 K32:M32 O32 Q32 S32 U32 K34:M38 O34:O38 Q34:Q38 S34:S38 U34:U38 K42:M45 O42:O45 Q42:Q45 S42:S45 U42:U45 W42:W45 Y42:Y45 AA42:AA45 AC42:AC45 K51:Q51 K53:Q55 K57:Q1048576">
    <cfRule type="expression" priority="53">
      <formula>COLUMN() - COLUMN(#REF!) + 1 &gt; #REF!</formula>
    </cfRule>
  </conditionalFormatting>
  <conditionalFormatting sqref="R54:AE54">
    <cfRule type="expression" priority="9">
      <formula>COLUMN() - COLUMN(#REF!) + 1 &gt; #REF!</formula>
    </cfRule>
  </conditionalFormatting>
  <conditionalFormatting sqref="W13:W18">
    <cfRule type="expression" priority="29">
      <formula>COLUMN() - COLUMN(#REF!) + 1 &gt; #REF!</formula>
    </cfRule>
  </conditionalFormatting>
  <conditionalFormatting sqref="W22:W24">
    <cfRule type="expression" priority="48">
      <formula>COLUMN() - COLUMN(#REF!) + 1 &gt; #REF!</formula>
    </cfRule>
  </conditionalFormatting>
  <conditionalFormatting sqref="W28:W30">
    <cfRule type="expression" priority="44">
      <formula>COLUMN() - COLUMN(#REF!) + 1 &gt; #REF!</formula>
    </cfRule>
  </conditionalFormatting>
  <conditionalFormatting sqref="W34:W38">
    <cfRule type="expression" priority="40">
      <formula>COLUMN() - COLUMN(#REF!) + 1 &gt; #REF!</formula>
    </cfRule>
  </conditionalFormatting>
  <conditionalFormatting sqref="W49">
    <cfRule type="expression" priority="34">
      <formula>COLUMN() - COLUMN(#REF!) + 1 &gt; #REF!</formula>
    </cfRule>
  </conditionalFormatting>
  <conditionalFormatting sqref="Y13:Y18">
    <cfRule type="expression" priority="51">
      <formula>COLUMN() - COLUMN(#REF!) + 1 &gt; #REF!</formula>
    </cfRule>
  </conditionalFormatting>
  <conditionalFormatting sqref="Y22:Y24">
    <cfRule type="expression" priority="47">
      <formula>COLUMN() - COLUMN(#REF!) + 1 &gt; #REF!</formula>
    </cfRule>
  </conditionalFormatting>
  <conditionalFormatting sqref="Y28:Y30">
    <cfRule type="expression" priority="43">
      <formula>COLUMN() - COLUMN(#REF!) + 1 &gt; #REF!</formula>
    </cfRule>
  </conditionalFormatting>
  <conditionalFormatting sqref="Y34:Y38">
    <cfRule type="expression" priority="39">
      <formula>COLUMN() - COLUMN(#REF!) + 1 &gt; #REF!</formula>
    </cfRule>
  </conditionalFormatting>
  <conditionalFormatting sqref="Y49">
    <cfRule type="expression" priority="33">
      <formula>COLUMN() - COLUMN(#REF!) + 1 &gt; #REF!</formula>
    </cfRule>
  </conditionalFormatting>
  <conditionalFormatting sqref="AA13:AA18">
    <cfRule type="expression" priority="50">
      <formula>COLUMN() - COLUMN(#REF!) + 1 &gt; #REF!</formula>
    </cfRule>
  </conditionalFormatting>
  <conditionalFormatting sqref="AA22:AA24">
    <cfRule type="expression" priority="46">
      <formula>COLUMN() - COLUMN(#REF!) + 1 &gt; #REF!</formula>
    </cfRule>
  </conditionalFormatting>
  <conditionalFormatting sqref="AA28:AA30">
    <cfRule type="expression" priority="42">
      <formula>COLUMN() - COLUMN(#REF!) + 1 &gt; #REF!</formula>
    </cfRule>
  </conditionalFormatting>
  <conditionalFormatting sqref="AA34:AA38">
    <cfRule type="expression" priority="38">
      <formula>COLUMN() - COLUMN(#REF!) + 1 &gt; #REF!</formula>
    </cfRule>
  </conditionalFormatting>
  <conditionalFormatting sqref="AA49">
    <cfRule type="expression" priority="32">
      <formula>COLUMN() - COLUMN(#REF!) + 1 &gt; #REF!</formula>
    </cfRule>
  </conditionalFormatting>
  <conditionalFormatting sqref="AC13:AC18">
    <cfRule type="expression" priority="49">
      <formula>COLUMN() - COLUMN(#REF!) + 1 &gt; #REF!</formula>
    </cfRule>
  </conditionalFormatting>
  <conditionalFormatting sqref="AC22:AC24">
    <cfRule type="expression" priority="45">
      <formula>COLUMN() - COLUMN(#REF!) + 1 &gt; #REF!</formula>
    </cfRule>
  </conditionalFormatting>
  <conditionalFormatting sqref="AC28:AC30">
    <cfRule type="expression" priority="41">
      <formula>COLUMN() - COLUMN(#REF!) + 1 &gt; #REF!</formula>
    </cfRule>
  </conditionalFormatting>
  <conditionalFormatting sqref="AC34:AC38">
    <cfRule type="expression" priority="37">
      <formula>COLUMN() - COLUMN(#REF!) + 1 &gt; #REF!</formula>
    </cfRule>
  </conditionalFormatting>
  <conditionalFormatting sqref="AC49">
    <cfRule type="expression" priority="31">
      <formula>COLUMN() - COLUMN(#REF!) + 1 &gt; #REF!</formula>
    </cfRule>
  </conditionalFormatting>
  <conditionalFormatting sqref="AE3:AE51 AE1 AG25:AG26 AE53 AE55 AE57:AE1048576">
    <cfRule type="containsText" dxfId="7" priority="30" operator="containsText" text="Revisar">
      <formula>NOT(ISERROR(SEARCH("Revisar",AE1)))</formula>
    </cfRule>
  </conditionalFormatting>
  <conditionalFormatting sqref="AE5:AE9 AE13:AE18 AE22:AE24 AG25:AG26 AE26 AE28:AE30 AE32 AE34:AE38 AE42:AE45">
    <cfRule type="cellIs" dxfId="6" priority="52" operator="equal">
      <formula>1</formula>
    </cfRule>
  </conditionalFormatting>
  <conditionalFormatting sqref="AE13:AE18">
    <cfRule type="expression" priority="28">
      <formula>COLUMN() - COLUMN(#REF!) + 1 &gt; #REF!</formula>
    </cfRule>
  </conditionalFormatting>
  <conditionalFormatting sqref="AE22:AE24 AG25:AG26 K49:M49 O49 Q49 S49 U49">
    <cfRule type="expression" priority="36">
      <formula>COLUMN() - COLUMN(#REF!) + 1 &gt; #REF!</formula>
    </cfRule>
  </conditionalFormatting>
  <conditionalFormatting sqref="AE28:AE30">
    <cfRule type="expression" priority="27">
      <formula>COLUMN() - COLUMN(#REF!) + 1 &gt; #REF!</formula>
    </cfRule>
  </conditionalFormatting>
  <conditionalFormatting sqref="AE34:AE38">
    <cfRule type="expression" priority="26">
      <formula>COLUMN() - COLUMN(#REF!) + 1 &gt; #REF!</formula>
    </cfRule>
  </conditionalFormatting>
  <conditionalFormatting sqref="AE42:AE45">
    <cfRule type="expression" priority="25">
      <formula>COLUMN() - COLUMN(#REF!) + 1 &gt; #REF!</formula>
    </cfRule>
  </conditionalFormatting>
  <conditionalFormatting sqref="AE49">
    <cfRule type="expression" priority="23">
      <formula>COLUMN() - COLUMN(#REF!) + 1 &gt; #REF!</formula>
    </cfRule>
    <cfRule type="cellIs" dxfId="5" priority="24" operator="equal">
      <formula>1</formula>
    </cfRule>
    <cfRule type="cellIs" dxfId="4" priority="35" operator="equal">
      <formula>1</formula>
    </cfRule>
  </conditionalFormatting>
  <dataValidations count="1">
    <dataValidation type="custom" allowBlank="1" showInputMessage="1" showErrorMessage="1" sqref="F59" xr:uid="{4E28C4E0-0A31-442B-B4E5-9D7070FB603C}">
      <formula1>"20%&lt;=0$F$59&lt;=30%"</formula1>
    </dataValidation>
  </dataValidations>
  <pageMargins left="0.7" right="0.7" top="0.75" bottom="0.75" header="0" footer="0"/>
  <pageSetup scale="38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outlinePr summaryRight="0"/>
  </sheetPr>
  <dimension ref="B2:AG61"/>
  <sheetViews>
    <sheetView tabSelected="1" topLeftCell="E47" zoomScale="52" zoomScaleNormal="100" workbookViewId="0">
      <selection activeCell="F60" sqref="F60"/>
    </sheetView>
  </sheetViews>
  <sheetFormatPr defaultColWidth="14.42578125" defaultRowHeight="15.6" outlineLevelRow="1" outlineLevelCol="1"/>
  <cols>
    <col min="1" max="1" width="6.140625" style="75" customWidth="1"/>
    <col min="2" max="2" width="36.5703125" style="75" customWidth="1"/>
    <col min="3" max="3" width="50.140625" style="75" customWidth="1"/>
    <col min="4" max="5" width="21.42578125" style="76" customWidth="1"/>
    <col min="6" max="6" width="21.42578125" style="75" customWidth="1"/>
    <col min="7" max="7" width="26.85546875" style="78" bestFit="1" customWidth="1"/>
    <col min="8" max="8" width="17.7109375" style="75" bestFit="1" customWidth="1"/>
    <col min="9" max="9" width="19.140625" style="75" bestFit="1" customWidth="1"/>
    <col min="10" max="10" width="36.85546875" style="75" customWidth="1"/>
    <col min="11" max="11" width="17.140625" style="97" customWidth="1"/>
    <col min="12" max="12" width="20.140625" style="75" bestFit="1" customWidth="1" outlineLevel="1"/>
    <col min="13" max="13" width="17.140625" style="97" customWidth="1"/>
    <col min="14" max="14" width="18.42578125" style="75" bestFit="1" customWidth="1" outlineLevel="1"/>
    <col min="15" max="15" width="17.140625" style="97" customWidth="1"/>
    <col min="16" max="16" width="19.140625" style="75" bestFit="1" customWidth="1" outlineLevel="1"/>
    <col min="17" max="17" width="17.140625" style="97" customWidth="1"/>
    <col min="18" max="18" width="19.5703125" style="75" bestFit="1" customWidth="1" outlineLevel="1"/>
    <col min="19" max="19" width="17.140625" style="97" customWidth="1"/>
    <col min="20" max="20" width="19.140625" style="75" bestFit="1" customWidth="1" outlineLevel="1"/>
    <col min="21" max="21" width="17.140625" style="97" customWidth="1"/>
    <col min="22" max="22" width="19.5703125" style="75" bestFit="1" customWidth="1" outlineLevel="1"/>
    <col min="23" max="23" width="17.140625" style="97" customWidth="1"/>
    <col min="24" max="24" width="18.42578125" style="75" bestFit="1" customWidth="1" outlineLevel="1"/>
    <col min="25" max="25" width="17.140625" style="97" customWidth="1"/>
    <col min="26" max="26" width="17.140625" style="75" customWidth="1" outlineLevel="1"/>
    <col min="27" max="27" width="17.140625" style="97" customWidth="1"/>
    <col min="28" max="28" width="17.140625" style="75" customWidth="1" outlineLevel="1"/>
    <col min="29" max="29" width="17.140625" style="97" customWidth="1"/>
    <col min="30" max="30" width="14.85546875" style="75" customWidth="1" outlineLevel="1"/>
    <col min="31" max="31" width="20.140625" style="75" bestFit="1" customWidth="1"/>
    <col min="32" max="16384" width="14.42578125" style="75"/>
  </cols>
  <sheetData>
    <row r="2" spans="2:31" ht="38.450000000000003" customHeight="1">
      <c r="C2" s="129" t="s">
        <v>0</v>
      </c>
      <c r="D2" s="130" t="s">
        <v>1</v>
      </c>
      <c r="E2" s="130" t="s">
        <v>2</v>
      </c>
      <c r="F2" s="130" t="s">
        <v>3</v>
      </c>
      <c r="G2" s="131" t="s">
        <v>4</v>
      </c>
      <c r="H2" s="129" t="s">
        <v>5</v>
      </c>
      <c r="I2" s="131" t="s">
        <v>6</v>
      </c>
      <c r="K2" s="127" t="s">
        <v>7</v>
      </c>
      <c r="L2" s="128"/>
      <c r="M2" s="127" t="s">
        <v>8</v>
      </c>
      <c r="N2" s="128"/>
      <c r="O2" s="127" t="s">
        <v>9</v>
      </c>
      <c r="P2" s="128"/>
      <c r="Q2" s="127" t="s">
        <v>10</v>
      </c>
      <c r="R2" s="128"/>
      <c r="S2" s="127" t="s">
        <v>11</v>
      </c>
      <c r="T2" s="128"/>
      <c r="U2" s="127" t="s">
        <v>12</v>
      </c>
      <c r="V2" s="128"/>
      <c r="W2" s="127" t="s">
        <v>13</v>
      </c>
      <c r="X2" s="128"/>
      <c r="Y2" s="127" t="s">
        <v>14</v>
      </c>
      <c r="Z2" s="128"/>
      <c r="AA2" s="127" t="s">
        <v>15</v>
      </c>
      <c r="AB2" s="128"/>
      <c r="AC2" s="127" t="s">
        <v>16</v>
      </c>
      <c r="AD2" s="128"/>
      <c r="AE2" s="124" t="s">
        <v>17</v>
      </c>
    </row>
    <row r="3" spans="2:31" s="78" customFormat="1">
      <c r="B3" s="103"/>
      <c r="C3" s="129"/>
      <c r="D3" s="130"/>
      <c r="E3" s="130"/>
      <c r="F3" s="130"/>
      <c r="G3" s="132"/>
      <c r="H3" s="129"/>
      <c r="I3" s="131"/>
      <c r="J3" s="79"/>
      <c r="K3" s="116" t="s">
        <v>18</v>
      </c>
      <c r="L3" s="77" t="s">
        <v>19</v>
      </c>
      <c r="M3" s="116" t="s">
        <v>18</v>
      </c>
      <c r="N3" s="77" t="s">
        <v>19</v>
      </c>
      <c r="O3" s="116" t="s">
        <v>18</v>
      </c>
      <c r="P3" s="77" t="s">
        <v>19</v>
      </c>
      <c r="Q3" s="116" t="s">
        <v>18</v>
      </c>
      <c r="R3" s="77" t="s">
        <v>19</v>
      </c>
      <c r="S3" s="116" t="s">
        <v>18</v>
      </c>
      <c r="T3" s="77" t="s">
        <v>19</v>
      </c>
      <c r="U3" s="116" t="s">
        <v>18</v>
      </c>
      <c r="V3" s="77" t="s">
        <v>19</v>
      </c>
      <c r="W3" s="116" t="s">
        <v>18</v>
      </c>
      <c r="X3" s="77" t="s">
        <v>19</v>
      </c>
      <c r="Y3" s="116" t="s">
        <v>18</v>
      </c>
      <c r="Z3" s="77" t="s">
        <v>19</v>
      </c>
      <c r="AA3" s="116" t="s">
        <v>18</v>
      </c>
      <c r="AB3" s="77" t="s">
        <v>19</v>
      </c>
      <c r="AC3" s="116" t="s">
        <v>18</v>
      </c>
      <c r="AD3" s="77" t="s">
        <v>19</v>
      </c>
      <c r="AE3" s="75"/>
    </row>
    <row r="4" spans="2:31" s="78" customFormat="1" outlineLevel="1">
      <c r="B4" s="103"/>
      <c r="C4" s="109" t="s">
        <v>20</v>
      </c>
      <c r="D4" s="114"/>
      <c r="E4" s="115"/>
      <c r="F4" s="114"/>
      <c r="G4" s="114"/>
      <c r="H4" s="114"/>
      <c r="I4" s="115"/>
      <c r="J4" s="79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75"/>
    </row>
    <row r="5" spans="2:31" outlineLevel="1">
      <c r="B5" s="81"/>
      <c r="C5" s="82" t="s">
        <v>47</v>
      </c>
      <c r="D5" s="83" t="s">
        <v>48</v>
      </c>
      <c r="E5" s="83">
        <v>3</v>
      </c>
      <c r="F5" s="84">
        <v>6000000</v>
      </c>
      <c r="G5" s="123">
        <f>E5*F5</f>
        <v>18000000</v>
      </c>
      <c r="H5" s="84">
        <v>9000000</v>
      </c>
      <c r="I5" s="85">
        <f t="shared" ref="I5:I10" si="0">+G5+H5</f>
        <v>27000000</v>
      </c>
      <c r="K5" s="98">
        <v>0.2</v>
      </c>
      <c r="L5" s="117">
        <f>K5*G5</f>
        <v>3600000</v>
      </c>
      <c r="M5" s="99">
        <v>0.1</v>
      </c>
      <c r="N5" s="117">
        <f>M5*G5</f>
        <v>1800000</v>
      </c>
      <c r="O5" s="99">
        <v>0.15</v>
      </c>
      <c r="P5" s="117">
        <f>O5*G5</f>
        <v>2700000</v>
      </c>
      <c r="Q5" s="99">
        <v>0.3</v>
      </c>
      <c r="R5" s="117">
        <f>Q5*G5</f>
        <v>5400000</v>
      </c>
      <c r="S5" s="99">
        <v>0.25</v>
      </c>
      <c r="T5" s="117">
        <f>S5*G5</f>
        <v>4500000</v>
      </c>
      <c r="U5" s="99"/>
      <c r="V5" s="120">
        <f>U5*G5</f>
        <v>0</v>
      </c>
      <c r="W5" s="99"/>
      <c r="X5" s="120">
        <f>W5*G5</f>
        <v>0</v>
      </c>
      <c r="Y5" s="99"/>
      <c r="Z5" s="120">
        <f>Y5*G5</f>
        <v>0</v>
      </c>
      <c r="AA5" s="99"/>
      <c r="AB5" s="120">
        <f>AA5*G5</f>
        <v>0</v>
      </c>
      <c r="AC5" s="99"/>
      <c r="AD5" s="120">
        <f>AC5*G5</f>
        <v>0</v>
      </c>
      <c r="AE5" s="73">
        <f>IF(SUM(K5,M5,O5,Q5,S5,U5,W5,Y5,AA5,AC5)=100%,SUM(K5,M5,O5,Q5,S5,U5,W5,Y5,AA5,AC5),"Revisar")</f>
        <v>1</v>
      </c>
    </row>
    <row r="6" spans="2:31" outlineLevel="1">
      <c r="B6" s="81"/>
      <c r="C6" s="82" t="s">
        <v>49</v>
      </c>
      <c r="D6" s="83" t="s">
        <v>48</v>
      </c>
      <c r="E6" s="83">
        <v>3</v>
      </c>
      <c r="F6" s="84">
        <v>4000000</v>
      </c>
      <c r="G6" s="123">
        <f>E6*F6</f>
        <v>12000000</v>
      </c>
      <c r="H6" s="84">
        <v>6000000</v>
      </c>
      <c r="I6" s="85">
        <f t="shared" si="0"/>
        <v>18000000</v>
      </c>
      <c r="K6" s="98">
        <v>0.1</v>
      </c>
      <c r="L6" s="117">
        <f>K6*G6</f>
        <v>1200000</v>
      </c>
      <c r="M6" s="99">
        <v>0.05</v>
      </c>
      <c r="N6" s="117">
        <f>M6*G6</f>
        <v>600000</v>
      </c>
      <c r="O6" s="99">
        <v>0.3</v>
      </c>
      <c r="P6" s="117">
        <f>O6*G6</f>
        <v>3600000</v>
      </c>
      <c r="Q6" s="99">
        <v>0.55000000000000004</v>
      </c>
      <c r="R6" s="117">
        <f>Q6*G6</f>
        <v>6600000.0000000009</v>
      </c>
      <c r="S6" s="99"/>
      <c r="T6" s="117">
        <f>S6*G6</f>
        <v>0</v>
      </c>
      <c r="U6" s="99"/>
      <c r="V6" s="121">
        <f>U6*G6</f>
        <v>0</v>
      </c>
      <c r="W6" s="99"/>
      <c r="X6" s="120">
        <f>W6*G6</f>
        <v>0</v>
      </c>
      <c r="Y6" s="99"/>
      <c r="Z6" s="120">
        <f>Y6*G6</f>
        <v>0</v>
      </c>
      <c r="AA6" s="99"/>
      <c r="AB6" s="120">
        <f>AA6*G6</f>
        <v>0</v>
      </c>
      <c r="AC6" s="99"/>
      <c r="AD6" s="120">
        <f>AC6*G6</f>
        <v>0</v>
      </c>
      <c r="AE6" s="73">
        <f t="shared" ref="AE6:AE9" si="1">IF(SUM(K6,M6,O6,Q6,S6,U6,W6,Y6,AA6,AC6)=100%,SUM(K6,M6,O6,Q6,S6,U6,W6,Y6,AA6,AC6),"Revisar")</f>
        <v>1</v>
      </c>
    </row>
    <row r="7" spans="2:31" outlineLevel="1">
      <c r="B7" s="81"/>
      <c r="C7" s="82" t="s">
        <v>50</v>
      </c>
      <c r="D7" s="83" t="s">
        <v>48</v>
      </c>
      <c r="E7" s="83">
        <v>3</v>
      </c>
      <c r="F7" s="84">
        <v>3500000</v>
      </c>
      <c r="G7" s="123">
        <f>E7*F7</f>
        <v>10500000</v>
      </c>
      <c r="H7" s="84">
        <v>5250000</v>
      </c>
      <c r="I7" s="85">
        <f t="shared" si="0"/>
        <v>15750000</v>
      </c>
      <c r="K7" s="98">
        <v>0</v>
      </c>
      <c r="L7" s="117">
        <f>K7*G7</f>
        <v>0</v>
      </c>
      <c r="M7" s="99">
        <v>0.15</v>
      </c>
      <c r="N7" s="117">
        <f>M7*G7</f>
        <v>1575000</v>
      </c>
      <c r="O7" s="99">
        <v>0.25</v>
      </c>
      <c r="P7" s="117">
        <f>O7*G7</f>
        <v>2625000</v>
      </c>
      <c r="Q7" s="99">
        <v>0.15</v>
      </c>
      <c r="R7" s="117">
        <f>Q7*G7</f>
        <v>1575000</v>
      </c>
      <c r="S7" s="99">
        <v>0.15</v>
      </c>
      <c r="T7" s="117">
        <f>S7*G7</f>
        <v>1575000</v>
      </c>
      <c r="U7" s="99">
        <v>0.15</v>
      </c>
      <c r="V7" s="121">
        <f>U7*G7</f>
        <v>1575000</v>
      </c>
      <c r="W7" s="99">
        <v>0.15</v>
      </c>
      <c r="X7" s="121">
        <f>W7*G7</f>
        <v>1575000</v>
      </c>
      <c r="Y7" s="99"/>
      <c r="Z7" s="121">
        <f>Y7*G7</f>
        <v>0</v>
      </c>
      <c r="AA7" s="99"/>
      <c r="AB7" s="120">
        <f>AA7*G7</f>
        <v>0</v>
      </c>
      <c r="AC7" s="99"/>
      <c r="AD7" s="120">
        <f>AC7*G7</f>
        <v>0</v>
      </c>
      <c r="AE7" s="73">
        <f t="shared" si="1"/>
        <v>1</v>
      </c>
    </row>
    <row r="8" spans="2:31" outlineLevel="1">
      <c r="B8" s="81"/>
      <c r="C8" s="82" t="s">
        <v>51</v>
      </c>
      <c r="D8" s="83" t="s">
        <v>48</v>
      </c>
      <c r="E8" s="83">
        <v>3</v>
      </c>
      <c r="F8" s="84">
        <v>3500000</v>
      </c>
      <c r="G8" s="123">
        <f>E8*F8</f>
        <v>10500000</v>
      </c>
      <c r="H8" s="84">
        <v>5250000</v>
      </c>
      <c r="I8" s="85">
        <f t="shared" si="0"/>
        <v>15750000</v>
      </c>
      <c r="K8" s="98">
        <v>0.1</v>
      </c>
      <c r="L8" s="117">
        <f>K8*G8</f>
        <v>1050000</v>
      </c>
      <c r="M8" s="99">
        <v>0.1</v>
      </c>
      <c r="N8" s="117">
        <f>M8*G8</f>
        <v>1050000</v>
      </c>
      <c r="O8" s="99">
        <v>0.1</v>
      </c>
      <c r="P8" s="117">
        <f>O8*G8</f>
        <v>1050000</v>
      </c>
      <c r="Q8" s="99">
        <v>0.1</v>
      </c>
      <c r="R8" s="117">
        <f>Q8*G8</f>
        <v>1050000</v>
      </c>
      <c r="S8" s="99">
        <v>0.2</v>
      </c>
      <c r="T8" s="117">
        <f>S8*G8</f>
        <v>2100000</v>
      </c>
      <c r="U8" s="99">
        <v>0.2</v>
      </c>
      <c r="V8" s="121">
        <f>U8*G8</f>
        <v>2100000</v>
      </c>
      <c r="W8" s="99">
        <v>0.2</v>
      </c>
      <c r="X8" s="121">
        <f>W8*G8</f>
        <v>2100000</v>
      </c>
      <c r="Y8" s="99"/>
      <c r="Z8" s="121">
        <f>Y8*G8</f>
        <v>0</v>
      </c>
      <c r="AA8" s="99"/>
      <c r="AB8" s="120">
        <f>AA8*G8</f>
        <v>0</v>
      </c>
      <c r="AC8" s="99"/>
      <c r="AD8" s="120">
        <f>AC8*G8</f>
        <v>0</v>
      </c>
      <c r="AE8" s="73">
        <f t="shared" si="1"/>
        <v>1</v>
      </c>
    </row>
    <row r="9" spans="2:31" outlineLevel="1">
      <c r="B9" s="81"/>
      <c r="C9" s="82" t="s">
        <v>29</v>
      </c>
      <c r="D9" s="83" t="s">
        <v>48</v>
      </c>
      <c r="E9" s="83">
        <v>0</v>
      </c>
      <c r="F9" s="84">
        <v>0</v>
      </c>
      <c r="G9" s="123">
        <f>E9*F9</f>
        <v>0</v>
      </c>
      <c r="H9" s="84"/>
      <c r="I9" s="85">
        <f t="shared" si="0"/>
        <v>0</v>
      </c>
      <c r="K9" s="98"/>
      <c r="L9" s="117">
        <f>K9*G9</f>
        <v>0</v>
      </c>
      <c r="M9" s="99"/>
      <c r="N9" s="117">
        <f>M9*G9</f>
        <v>0</v>
      </c>
      <c r="O9" s="99"/>
      <c r="P9" s="117">
        <f>O9*G9</f>
        <v>0</v>
      </c>
      <c r="Q9" s="99"/>
      <c r="R9" s="117">
        <f>Q9*G9</f>
        <v>0</v>
      </c>
      <c r="S9" s="99"/>
      <c r="T9" s="117">
        <f>S9*G9</f>
        <v>0</v>
      </c>
      <c r="U9" s="99"/>
      <c r="V9" s="121">
        <f>U9*G9</f>
        <v>0</v>
      </c>
      <c r="W9" s="99"/>
      <c r="X9" s="121">
        <f>W9*G9</f>
        <v>0</v>
      </c>
      <c r="Y9" s="99"/>
      <c r="Z9" s="121">
        <f>Y9*G9</f>
        <v>0</v>
      </c>
      <c r="AA9" s="99"/>
      <c r="AB9" s="120">
        <f>AA9*G9</f>
        <v>0</v>
      </c>
      <c r="AC9" s="99"/>
      <c r="AD9" s="120">
        <f>AC9*G9</f>
        <v>0</v>
      </c>
      <c r="AE9" s="73" t="str">
        <f t="shared" si="1"/>
        <v>Revisar</v>
      </c>
    </row>
    <row r="10" spans="2:31" s="78" customFormat="1">
      <c r="B10" s="103"/>
      <c r="C10" s="74" t="str">
        <f>"Subtotal "&amp;C4</f>
        <v>Subtotal 1. Equipo Administrativo</v>
      </c>
      <c r="D10" s="86"/>
      <c r="E10" s="86"/>
      <c r="F10" s="87"/>
      <c r="G10" s="87">
        <f t="shared" ref="G10" si="2">+SUM(G5:G9)</f>
        <v>51000000</v>
      </c>
      <c r="H10" s="87">
        <f>+SUM(H5:H9)</f>
        <v>25500000</v>
      </c>
      <c r="I10" s="88">
        <f t="shared" si="0"/>
        <v>76500000</v>
      </c>
      <c r="K10" s="87"/>
      <c r="L10" s="87">
        <f>+SUM(L5:L9)</f>
        <v>5850000</v>
      </c>
      <c r="M10" s="87"/>
      <c r="N10" s="87">
        <f>+SUM(N5:N9)</f>
        <v>5025000</v>
      </c>
      <c r="O10" s="87"/>
      <c r="P10" s="87">
        <f>+SUM(P5:P9)</f>
        <v>9975000</v>
      </c>
      <c r="Q10" s="87"/>
      <c r="R10" s="87">
        <f>+SUM(R5:R9)</f>
        <v>14625000</v>
      </c>
      <c r="S10" s="87"/>
      <c r="T10" s="87">
        <f>+SUM(T5:T9)</f>
        <v>8175000</v>
      </c>
      <c r="U10" s="87"/>
      <c r="V10" s="87">
        <f>+SUM(V5:V9)</f>
        <v>3675000</v>
      </c>
      <c r="W10" s="87"/>
      <c r="X10" s="87">
        <f>+SUM(X5:X9)</f>
        <v>3675000</v>
      </c>
      <c r="Y10" s="87"/>
      <c r="Z10" s="87">
        <f>+SUM(Z5:Z9)</f>
        <v>0</v>
      </c>
      <c r="AA10" s="87"/>
      <c r="AB10" s="87">
        <f>+SUM(AB5:AB9)</f>
        <v>0</v>
      </c>
      <c r="AC10" s="87"/>
      <c r="AD10" s="87">
        <f>+SUM(AD5:AD9)</f>
        <v>0</v>
      </c>
      <c r="AE10" s="87"/>
    </row>
    <row r="11" spans="2:31">
      <c r="B11" s="81"/>
      <c r="P11" s="81"/>
      <c r="Q11" s="101"/>
      <c r="U11" s="101"/>
      <c r="V11" s="81"/>
      <c r="W11" s="101"/>
      <c r="X11" s="81"/>
      <c r="Y11" s="101"/>
      <c r="Z11" s="81"/>
      <c r="AA11" s="101"/>
    </row>
    <row r="12" spans="2:31" s="78" customFormat="1" outlineLevel="1">
      <c r="B12" s="103"/>
      <c r="C12" s="109" t="s">
        <v>24</v>
      </c>
      <c r="D12" s="112"/>
      <c r="E12" s="112"/>
      <c r="F12" s="113"/>
      <c r="G12" s="113"/>
      <c r="H12" s="113"/>
      <c r="I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80"/>
    </row>
    <row r="13" spans="2:31" outlineLevel="1">
      <c r="B13" s="81"/>
      <c r="C13" s="89" t="s">
        <v>52</v>
      </c>
      <c r="D13" s="90" t="s">
        <v>53</v>
      </c>
      <c r="E13" s="91">
        <v>3</v>
      </c>
      <c r="F13" s="92">
        <v>4000000</v>
      </c>
      <c r="G13" s="123">
        <f>E13*F13</f>
        <v>12000000</v>
      </c>
      <c r="H13" s="92">
        <v>6000000</v>
      </c>
      <c r="I13" s="85">
        <f t="shared" ref="I13:I18" si="3">+G13+H13</f>
        <v>18000000</v>
      </c>
      <c r="K13" s="99">
        <v>0.1</v>
      </c>
      <c r="L13" s="120">
        <f>K13*G13</f>
        <v>1200000</v>
      </c>
      <c r="M13" s="99">
        <v>0.1</v>
      </c>
      <c r="N13" s="120">
        <f t="shared" ref="N13:N18" si="4">M13*G13</f>
        <v>1200000</v>
      </c>
      <c r="O13" s="99">
        <v>0.15</v>
      </c>
      <c r="P13" s="121">
        <f t="shared" ref="P13:P18" si="5">O13*G13</f>
        <v>1800000</v>
      </c>
      <c r="Q13" s="99">
        <v>0.15</v>
      </c>
      <c r="R13" s="120">
        <f t="shared" ref="R13:R18" si="6">Q13*G13</f>
        <v>1800000</v>
      </c>
      <c r="S13" s="99">
        <v>0.2</v>
      </c>
      <c r="T13" s="120">
        <f t="shared" ref="T13:T18" si="7">S13*G13</f>
        <v>2400000</v>
      </c>
      <c r="U13" s="99">
        <v>0.3</v>
      </c>
      <c r="V13" s="121">
        <f t="shared" ref="V13:V18" si="8">U13*G13</f>
        <v>3600000</v>
      </c>
      <c r="W13" s="99"/>
      <c r="X13" s="121">
        <f t="shared" ref="X13:X18" si="9">W13*G13</f>
        <v>0</v>
      </c>
      <c r="Y13" s="99"/>
      <c r="Z13" s="121">
        <f t="shared" ref="Z13:Z18" si="10">Y13*G13</f>
        <v>0</v>
      </c>
      <c r="AA13" s="99"/>
      <c r="AB13" s="121">
        <f t="shared" ref="AB13:AB18" si="11">AA13*G13</f>
        <v>0</v>
      </c>
      <c r="AC13" s="99"/>
      <c r="AD13" s="121">
        <f t="shared" ref="AD13:AD18" si="12">AC13*G13</f>
        <v>0</v>
      </c>
      <c r="AE13" s="73">
        <f>IF(SUM(K13,M13,O13,Q13,S13,U13,W13,Y13,AA13,AC13)=100%,SUM(K13,M13,O13,Q13,S13,U13,W13,Y13,AA13,AC13),"Revisar")</f>
        <v>1</v>
      </c>
    </row>
    <row r="14" spans="2:31" outlineLevel="1">
      <c r="B14" s="81"/>
      <c r="C14" s="89" t="s">
        <v>54</v>
      </c>
      <c r="D14" s="90" t="s">
        <v>53</v>
      </c>
      <c r="E14" s="91">
        <v>3</v>
      </c>
      <c r="F14" s="92">
        <v>4000000</v>
      </c>
      <c r="G14" s="123">
        <f t="shared" ref="G14:G18" si="13">E14*F14</f>
        <v>12000000</v>
      </c>
      <c r="H14" s="92">
        <v>6000000</v>
      </c>
      <c r="I14" s="85">
        <f t="shared" si="3"/>
        <v>18000000</v>
      </c>
      <c r="K14" s="99">
        <v>0.1</v>
      </c>
      <c r="L14" s="120">
        <f>K14*G14</f>
        <v>1200000</v>
      </c>
      <c r="M14" s="99">
        <v>0.1</v>
      </c>
      <c r="N14" s="120">
        <f t="shared" si="4"/>
        <v>1200000</v>
      </c>
      <c r="O14" s="99">
        <v>0.2</v>
      </c>
      <c r="P14" s="121">
        <f t="shared" si="5"/>
        <v>2400000</v>
      </c>
      <c r="Q14" s="99">
        <v>0.2</v>
      </c>
      <c r="R14" s="120">
        <f t="shared" si="6"/>
        <v>2400000</v>
      </c>
      <c r="S14" s="99">
        <v>0.2</v>
      </c>
      <c r="T14" s="120">
        <f t="shared" si="7"/>
        <v>2400000</v>
      </c>
      <c r="U14" s="99">
        <v>0.2</v>
      </c>
      <c r="V14" s="121">
        <f t="shared" si="8"/>
        <v>2400000</v>
      </c>
      <c r="W14" s="99"/>
      <c r="X14" s="121">
        <f t="shared" si="9"/>
        <v>0</v>
      </c>
      <c r="Y14" s="99"/>
      <c r="Z14" s="121">
        <f t="shared" si="10"/>
        <v>0</v>
      </c>
      <c r="AA14" s="99"/>
      <c r="AB14" s="121">
        <f t="shared" si="11"/>
        <v>0</v>
      </c>
      <c r="AC14" s="99"/>
      <c r="AD14" s="121">
        <f t="shared" si="12"/>
        <v>0</v>
      </c>
      <c r="AE14" s="73">
        <f t="shared" ref="AE14:AE17" si="14">IF(SUM(K14,M14,O14,Q14,S14,U14,W14,Y14,AA14,AC14)=100%,SUM(K14,M14,O14,Q14,S14,U14,W14,Y14,AA14,AC14),"Revisar")</f>
        <v>1</v>
      </c>
    </row>
    <row r="15" spans="2:31" outlineLevel="1">
      <c r="B15" s="81"/>
      <c r="C15" s="89" t="s">
        <v>55</v>
      </c>
      <c r="D15" s="90" t="s">
        <v>53</v>
      </c>
      <c r="E15" s="91">
        <v>1</v>
      </c>
      <c r="F15" s="92">
        <v>4000000</v>
      </c>
      <c r="G15" s="123">
        <f t="shared" si="13"/>
        <v>4000000</v>
      </c>
      <c r="H15" s="92">
        <v>2000000</v>
      </c>
      <c r="I15" s="85">
        <f t="shared" si="3"/>
        <v>6000000</v>
      </c>
      <c r="K15" s="99">
        <v>0.1</v>
      </c>
      <c r="L15" s="120">
        <f>K15*G15</f>
        <v>400000</v>
      </c>
      <c r="M15" s="99">
        <v>0.1</v>
      </c>
      <c r="N15" s="120">
        <f t="shared" si="4"/>
        <v>400000</v>
      </c>
      <c r="O15" s="99">
        <v>0.3</v>
      </c>
      <c r="P15" s="121">
        <f t="shared" si="5"/>
        <v>1200000</v>
      </c>
      <c r="Q15" s="99">
        <v>0.15</v>
      </c>
      <c r="R15" s="120">
        <f t="shared" si="6"/>
        <v>600000</v>
      </c>
      <c r="S15" s="99">
        <v>0.25</v>
      </c>
      <c r="T15" s="120">
        <f t="shared" si="7"/>
        <v>1000000</v>
      </c>
      <c r="U15" s="99">
        <v>0.1</v>
      </c>
      <c r="V15" s="121">
        <f t="shared" si="8"/>
        <v>400000</v>
      </c>
      <c r="W15" s="99"/>
      <c r="X15" s="121">
        <f t="shared" si="9"/>
        <v>0</v>
      </c>
      <c r="Y15" s="99"/>
      <c r="Z15" s="121">
        <f t="shared" si="10"/>
        <v>0</v>
      </c>
      <c r="AA15" s="99"/>
      <c r="AB15" s="121">
        <f t="shared" si="11"/>
        <v>0</v>
      </c>
      <c r="AC15" s="99"/>
      <c r="AD15" s="121">
        <f t="shared" si="12"/>
        <v>0</v>
      </c>
      <c r="AE15" s="73">
        <f t="shared" si="14"/>
        <v>1</v>
      </c>
    </row>
    <row r="16" spans="2:31" outlineLevel="1">
      <c r="B16" s="81"/>
      <c r="C16" s="89" t="s">
        <v>56</v>
      </c>
      <c r="D16" s="90" t="s">
        <v>53</v>
      </c>
      <c r="E16" s="91">
        <v>1</v>
      </c>
      <c r="F16" s="92">
        <v>4000000</v>
      </c>
      <c r="G16" s="123">
        <f t="shared" si="13"/>
        <v>4000000</v>
      </c>
      <c r="H16" s="92">
        <v>2000000</v>
      </c>
      <c r="I16" s="85">
        <f t="shared" si="3"/>
        <v>6000000</v>
      </c>
      <c r="K16" s="99">
        <v>0.1</v>
      </c>
      <c r="L16" s="120">
        <f>K16*G16</f>
        <v>400000</v>
      </c>
      <c r="M16" s="99">
        <v>0.1</v>
      </c>
      <c r="N16" s="120">
        <f t="shared" si="4"/>
        <v>400000</v>
      </c>
      <c r="O16" s="99">
        <v>0.3</v>
      </c>
      <c r="P16" s="120">
        <f t="shared" si="5"/>
        <v>1200000</v>
      </c>
      <c r="Q16" s="99">
        <v>0.3</v>
      </c>
      <c r="R16" s="120">
        <f t="shared" si="6"/>
        <v>1200000</v>
      </c>
      <c r="S16" s="99">
        <v>0.2</v>
      </c>
      <c r="T16" s="120">
        <f t="shared" si="7"/>
        <v>800000</v>
      </c>
      <c r="U16" s="99"/>
      <c r="V16" s="121">
        <f t="shared" si="8"/>
        <v>0</v>
      </c>
      <c r="W16" s="99"/>
      <c r="X16" s="121">
        <f t="shared" si="9"/>
        <v>0</v>
      </c>
      <c r="Y16" s="99"/>
      <c r="Z16" s="121">
        <f t="shared" si="10"/>
        <v>0</v>
      </c>
      <c r="AA16" s="99"/>
      <c r="AB16" s="121">
        <f t="shared" si="11"/>
        <v>0</v>
      </c>
      <c r="AC16" s="99"/>
      <c r="AD16" s="121">
        <f t="shared" si="12"/>
        <v>0</v>
      </c>
      <c r="AE16" s="73">
        <f t="shared" si="14"/>
        <v>1</v>
      </c>
    </row>
    <row r="17" spans="2:33" outlineLevel="1">
      <c r="B17" s="81"/>
      <c r="C17" s="89" t="s">
        <v>57</v>
      </c>
      <c r="D17" s="90" t="s">
        <v>22</v>
      </c>
      <c r="E17" s="91"/>
      <c r="F17" s="92"/>
      <c r="G17" s="123">
        <f t="shared" si="13"/>
        <v>0</v>
      </c>
      <c r="H17" s="92"/>
      <c r="I17" s="85">
        <f t="shared" si="3"/>
        <v>0</v>
      </c>
      <c r="K17" s="99"/>
      <c r="L17" s="120">
        <f t="shared" ref="L17:L18" si="15">K17*G17</f>
        <v>0</v>
      </c>
      <c r="M17" s="99"/>
      <c r="N17" s="120">
        <f t="shared" si="4"/>
        <v>0</v>
      </c>
      <c r="O17" s="99"/>
      <c r="P17" s="120">
        <f t="shared" si="5"/>
        <v>0</v>
      </c>
      <c r="Q17" s="99"/>
      <c r="R17" s="120">
        <f t="shared" si="6"/>
        <v>0</v>
      </c>
      <c r="S17" s="99"/>
      <c r="T17" s="120">
        <f t="shared" si="7"/>
        <v>0</v>
      </c>
      <c r="U17" s="99"/>
      <c r="V17" s="121">
        <f t="shared" si="8"/>
        <v>0</v>
      </c>
      <c r="W17" s="99"/>
      <c r="X17" s="121">
        <f t="shared" si="9"/>
        <v>0</v>
      </c>
      <c r="Y17" s="99"/>
      <c r="Z17" s="121">
        <f t="shared" si="10"/>
        <v>0</v>
      </c>
      <c r="AA17" s="99"/>
      <c r="AB17" s="121">
        <f t="shared" si="11"/>
        <v>0</v>
      </c>
      <c r="AC17" s="99"/>
      <c r="AD17" s="121">
        <f t="shared" si="12"/>
        <v>0</v>
      </c>
      <c r="AE17" s="73" t="str">
        <f t="shared" si="14"/>
        <v>Revisar</v>
      </c>
    </row>
    <row r="18" spans="2:33" outlineLevel="1">
      <c r="B18" s="81"/>
      <c r="C18" s="89" t="s">
        <v>29</v>
      </c>
      <c r="D18" s="90" t="s">
        <v>22</v>
      </c>
      <c r="E18" s="91">
        <v>0</v>
      </c>
      <c r="F18" s="92">
        <v>0</v>
      </c>
      <c r="G18" s="123">
        <f t="shared" si="13"/>
        <v>0</v>
      </c>
      <c r="H18" s="92"/>
      <c r="I18" s="85">
        <f t="shared" si="3"/>
        <v>0</v>
      </c>
      <c r="K18" s="99"/>
      <c r="L18" s="120">
        <f t="shared" si="15"/>
        <v>0</v>
      </c>
      <c r="M18" s="99"/>
      <c r="N18" s="120">
        <f t="shared" si="4"/>
        <v>0</v>
      </c>
      <c r="O18" s="99"/>
      <c r="P18" s="120">
        <f t="shared" si="5"/>
        <v>0</v>
      </c>
      <c r="Q18" s="99"/>
      <c r="R18" s="120">
        <f t="shared" si="6"/>
        <v>0</v>
      </c>
      <c r="S18" s="99"/>
      <c r="T18" s="120">
        <f t="shared" si="7"/>
        <v>0</v>
      </c>
      <c r="U18" s="99"/>
      <c r="V18" s="121">
        <f t="shared" si="8"/>
        <v>0</v>
      </c>
      <c r="W18" s="99"/>
      <c r="X18" s="121">
        <f t="shared" si="9"/>
        <v>0</v>
      </c>
      <c r="Y18" s="99"/>
      <c r="Z18" s="121">
        <f t="shared" si="10"/>
        <v>0</v>
      </c>
      <c r="AA18" s="99"/>
      <c r="AB18" s="121">
        <f t="shared" si="11"/>
        <v>0</v>
      </c>
      <c r="AC18" s="99"/>
      <c r="AD18" s="121">
        <f t="shared" si="12"/>
        <v>0</v>
      </c>
      <c r="AE18" s="73" t="str">
        <f>IF(SUM(K18,M18,O18,Q18,S18,U18,W18,Y18,AA18,AC18)=100%,SUM(K18,M18,O18,Q18,S18,U18,W18,Y18,AA18,AC18),"Revisar")</f>
        <v>Revisar</v>
      </c>
    </row>
    <row r="19" spans="2:33" s="78" customFormat="1">
      <c r="B19" s="103"/>
      <c r="C19" s="74" t="str">
        <f>"Subtotal "&amp;C12</f>
        <v>Subtotal 2. Equipo Operativo</v>
      </c>
      <c r="D19" s="86"/>
      <c r="E19" s="86"/>
      <c r="F19" s="87"/>
      <c r="G19" s="87">
        <f>+SUM(G13:G18)</f>
        <v>32000000</v>
      </c>
      <c r="H19" s="87">
        <f>+SUM(H13:H18)</f>
        <v>16000000</v>
      </c>
      <c r="I19" s="88">
        <f>+G19+H19</f>
        <v>48000000</v>
      </c>
      <c r="K19" s="87"/>
      <c r="L19" s="87">
        <f>+SUM(L13:L18)</f>
        <v>3200000</v>
      </c>
      <c r="M19" s="87"/>
      <c r="N19" s="87">
        <f>+SUM(N13:N18)</f>
        <v>3200000</v>
      </c>
      <c r="O19" s="87"/>
      <c r="P19" s="87">
        <f>+SUM(P13:P18)</f>
        <v>6600000</v>
      </c>
      <c r="Q19" s="87"/>
      <c r="R19" s="87">
        <f>+SUM(R13:R18)</f>
        <v>6000000</v>
      </c>
      <c r="S19" s="87"/>
      <c r="T19" s="87">
        <f>+SUM(T13:T18)</f>
        <v>6600000</v>
      </c>
      <c r="U19" s="87"/>
      <c r="V19" s="87">
        <f>+SUM(V13:V18)</f>
        <v>6400000</v>
      </c>
      <c r="W19" s="87"/>
      <c r="X19" s="87">
        <f>+SUM(X13:X18)</f>
        <v>0</v>
      </c>
      <c r="Y19" s="87"/>
      <c r="Z19" s="87">
        <f>+SUM(Z13:Z18)</f>
        <v>0</v>
      </c>
      <c r="AA19" s="87"/>
      <c r="AB19" s="87">
        <f>+SUM(AB13:AB18)</f>
        <v>0</v>
      </c>
      <c r="AC19" s="87"/>
      <c r="AD19" s="87">
        <f>+SUM(AD13:AD18)</f>
        <v>0</v>
      </c>
      <c r="AE19" s="87"/>
    </row>
    <row r="20" spans="2:33">
      <c r="B20" s="81"/>
      <c r="U20" s="101"/>
      <c r="V20" s="81"/>
      <c r="W20" s="101"/>
      <c r="X20" s="81"/>
      <c r="Y20" s="101"/>
      <c r="Z20" s="81"/>
      <c r="AA20" s="101"/>
    </row>
    <row r="21" spans="2:33" s="78" customFormat="1" outlineLevel="1">
      <c r="B21" s="103"/>
      <c r="C21" s="109" t="s">
        <v>26</v>
      </c>
      <c r="D21" s="112"/>
      <c r="E21" s="112"/>
      <c r="F21" s="113"/>
      <c r="G21" s="113"/>
      <c r="H21" s="113"/>
      <c r="I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80"/>
    </row>
    <row r="22" spans="2:33" outlineLevel="1">
      <c r="C22" s="89" t="s">
        <v>58</v>
      </c>
      <c r="D22" s="91"/>
      <c r="E22" s="92">
        <v>50</v>
      </c>
      <c r="F22" s="84">
        <v>500000</v>
      </c>
      <c r="G22" s="123">
        <f>F22*E22</f>
        <v>25000000</v>
      </c>
      <c r="H22" s="92">
        <v>12500000</v>
      </c>
      <c r="I22" s="85">
        <f>+F22+H22</f>
        <v>13000000</v>
      </c>
      <c r="K22" s="99">
        <v>0.6</v>
      </c>
      <c r="L22" s="120">
        <f>K22*G22</f>
        <v>15000000</v>
      </c>
      <c r="M22" s="99">
        <v>0.4</v>
      </c>
      <c r="N22" s="120">
        <f>M22*G22</f>
        <v>10000000</v>
      </c>
      <c r="O22" s="99"/>
      <c r="P22" s="120">
        <f>O22*G22</f>
        <v>0</v>
      </c>
      <c r="Q22" s="99"/>
      <c r="R22" s="120">
        <f>Q22*G22</f>
        <v>0</v>
      </c>
      <c r="S22" s="99"/>
      <c r="T22" s="120">
        <f>S22*G22</f>
        <v>0</v>
      </c>
      <c r="U22" s="99"/>
      <c r="V22" s="121">
        <f>U22*G22</f>
        <v>0</v>
      </c>
      <c r="W22" s="99"/>
      <c r="X22" s="121">
        <f>W22*G22</f>
        <v>0</v>
      </c>
      <c r="Y22" s="99"/>
      <c r="Z22" s="121">
        <f>Y22*G22</f>
        <v>0</v>
      </c>
      <c r="AA22" s="99"/>
      <c r="AB22" s="120">
        <f>AA22*G22</f>
        <v>0</v>
      </c>
      <c r="AC22" s="99"/>
      <c r="AD22" s="120">
        <f>AC22*G22</f>
        <v>0</v>
      </c>
      <c r="AE22" s="73">
        <f>IF(SUM(K22,M22,O22,Q22,S22,U22,W22,Y22,AA22,AC22)=100%,SUM(K22,M22,O22,Q22,S22,U22,W22,Y22,AA22,AC22),"Revisar")</f>
        <v>1</v>
      </c>
    </row>
    <row r="23" spans="2:33" outlineLevel="1">
      <c r="C23" s="89" t="s">
        <v>59</v>
      </c>
      <c r="D23" s="91"/>
      <c r="E23" s="92">
        <v>50</v>
      </c>
      <c r="F23" s="84">
        <v>300000</v>
      </c>
      <c r="G23" s="123">
        <f t="shared" ref="G23:G24" si="16">F23*E23</f>
        <v>15000000</v>
      </c>
      <c r="H23" s="92">
        <v>7500000</v>
      </c>
      <c r="I23" s="85">
        <f>+F23+H23</f>
        <v>7800000</v>
      </c>
      <c r="K23" s="99">
        <v>0.3</v>
      </c>
      <c r="L23" s="120">
        <f>K23*G23</f>
        <v>4500000</v>
      </c>
      <c r="M23" s="99">
        <v>0.3</v>
      </c>
      <c r="N23" s="120">
        <f>M23*G23</f>
        <v>4500000</v>
      </c>
      <c r="O23" s="99">
        <v>0.2</v>
      </c>
      <c r="P23" s="120">
        <f>O23*G23</f>
        <v>3000000</v>
      </c>
      <c r="Q23" s="99">
        <v>0.2</v>
      </c>
      <c r="R23" s="120">
        <f>Q23*G23</f>
        <v>3000000</v>
      </c>
      <c r="S23" s="99"/>
      <c r="T23" s="120">
        <f>S23*G23</f>
        <v>0</v>
      </c>
      <c r="U23" s="99"/>
      <c r="V23" s="121">
        <f>U23*G23</f>
        <v>0</v>
      </c>
      <c r="W23" s="99"/>
      <c r="X23" s="121">
        <f>W23*G23</f>
        <v>0</v>
      </c>
      <c r="Y23" s="99"/>
      <c r="Z23" s="121">
        <f>Y23*G23</f>
        <v>0</v>
      </c>
      <c r="AA23" s="99"/>
      <c r="AB23" s="120">
        <f>AA23*G23</f>
        <v>0</v>
      </c>
      <c r="AC23" s="99"/>
      <c r="AD23" s="120">
        <f>AC23*G23</f>
        <v>0</v>
      </c>
      <c r="AE23" s="73">
        <f t="shared" ref="AE23:AE24" si="17">IF(SUM(K23,M23,O23,Q23,S23,U23,W23,Y23,AA23,AC23)=100%,SUM(K23,M23,O23,Q23,S23,U23,W23,Y23,AA23,AC23),"Revisar")</f>
        <v>1</v>
      </c>
    </row>
    <row r="24" spans="2:33" outlineLevel="1">
      <c r="C24" s="89" t="s">
        <v>29</v>
      </c>
      <c r="D24" s="91"/>
      <c r="E24" s="91"/>
      <c r="F24" s="92"/>
      <c r="G24" s="123">
        <f t="shared" si="16"/>
        <v>0</v>
      </c>
      <c r="H24" s="92"/>
      <c r="I24" s="85">
        <f t="shared" ref="I24:I38" si="18">+G24+H24</f>
        <v>0</v>
      </c>
      <c r="K24" s="99"/>
      <c r="L24" s="120">
        <f>K24*G24</f>
        <v>0</v>
      </c>
      <c r="M24" s="99"/>
      <c r="N24" s="120">
        <f>M24*G24</f>
        <v>0</v>
      </c>
      <c r="O24" s="99"/>
      <c r="P24" s="120">
        <f>O24*G24</f>
        <v>0</v>
      </c>
      <c r="Q24" s="99"/>
      <c r="R24" s="120">
        <f>Q24*G24</f>
        <v>0</v>
      </c>
      <c r="S24" s="99"/>
      <c r="T24" s="120">
        <f>S24*G24</f>
        <v>0</v>
      </c>
      <c r="U24" s="99"/>
      <c r="V24" s="121">
        <f>U24*G24</f>
        <v>0</v>
      </c>
      <c r="W24" s="99"/>
      <c r="X24" s="121">
        <f>W24*G24</f>
        <v>0</v>
      </c>
      <c r="Y24" s="99"/>
      <c r="Z24" s="121">
        <f>Y24*G24</f>
        <v>0</v>
      </c>
      <c r="AA24" s="99"/>
      <c r="AB24" s="120">
        <f>AA24*G24</f>
        <v>0</v>
      </c>
      <c r="AC24" s="99"/>
      <c r="AD24" s="120">
        <f>AC24*G24</f>
        <v>0</v>
      </c>
      <c r="AE24" s="73" t="str">
        <f t="shared" si="17"/>
        <v>Revisar</v>
      </c>
    </row>
    <row r="25" spans="2:33" s="103" customFormat="1">
      <c r="C25" s="74" t="str">
        <f>"Subtotal "&amp;C21</f>
        <v>Subtotal 3. Recursos técnicos/tecnológicos</v>
      </c>
      <c r="D25" s="104"/>
      <c r="E25" s="104"/>
      <c r="F25" s="88"/>
      <c r="G25" s="88">
        <f>+SUM(G22:G24)</f>
        <v>40000000</v>
      </c>
      <c r="H25" s="88">
        <f>+SUM(H22:H24)</f>
        <v>20000000</v>
      </c>
      <c r="I25" s="88">
        <f>+G25+H25</f>
        <v>60000000</v>
      </c>
      <c r="K25" s="87"/>
      <c r="L25" s="87">
        <f>+SUM(L22:L24)</f>
        <v>19500000</v>
      </c>
      <c r="M25" s="87"/>
      <c r="N25" s="87">
        <f>+SUM(N22:N24)</f>
        <v>14500000</v>
      </c>
      <c r="O25" s="87"/>
      <c r="P25" s="87">
        <f>+SUM(P22:P24)</f>
        <v>3000000</v>
      </c>
      <c r="Q25" s="87"/>
      <c r="R25" s="87">
        <f>+SUM(R22:R24)</f>
        <v>3000000</v>
      </c>
      <c r="S25" s="87"/>
      <c r="T25" s="87">
        <f>+SUM(T22:T24)</f>
        <v>0</v>
      </c>
      <c r="U25" s="87"/>
      <c r="V25" s="87">
        <f>+SUM(V22:V24)</f>
        <v>0</v>
      </c>
      <c r="W25" s="87"/>
      <c r="X25" s="87">
        <f>+SUM(X22:X24)</f>
        <v>0</v>
      </c>
      <c r="Y25" s="87"/>
      <c r="Z25" s="87">
        <f>+SUM(Z22:Z24)</f>
        <v>0</v>
      </c>
      <c r="AA25" s="87"/>
      <c r="AB25" s="87">
        <f>+SUM(AB22:AB24)</f>
        <v>0</v>
      </c>
      <c r="AC25" s="87"/>
      <c r="AD25" s="87">
        <f>+SUM(AD22:AD24)</f>
        <v>0</v>
      </c>
      <c r="AE25" s="88"/>
      <c r="AG25" s="73"/>
    </row>
    <row r="26" spans="2:33">
      <c r="K26" s="100"/>
      <c r="M26" s="100"/>
      <c r="O26" s="100"/>
      <c r="Q26" s="100"/>
      <c r="S26" s="100"/>
      <c r="U26" s="101"/>
      <c r="V26" s="81"/>
      <c r="W26" s="101"/>
      <c r="X26" s="81"/>
      <c r="Y26" s="101"/>
      <c r="Z26" s="81"/>
      <c r="AA26" s="101"/>
      <c r="AC26" s="100"/>
      <c r="AG26" s="73"/>
    </row>
    <row r="27" spans="2:33" s="103" customFormat="1" outlineLevel="1">
      <c r="C27" s="109" t="s">
        <v>30</v>
      </c>
      <c r="D27" s="110"/>
      <c r="E27" s="110"/>
      <c r="F27" s="111"/>
      <c r="G27" s="111"/>
      <c r="H27" s="111"/>
      <c r="I27" s="111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05"/>
    </row>
    <row r="28" spans="2:33" outlineLevel="1">
      <c r="C28" s="93" t="s">
        <v>60</v>
      </c>
      <c r="D28" s="94"/>
      <c r="E28" s="94">
        <v>4</v>
      </c>
      <c r="F28" s="84">
        <v>250000</v>
      </c>
      <c r="G28" s="123">
        <f t="shared" ref="G28:G30" si="19">E28*F28</f>
        <v>1000000</v>
      </c>
      <c r="H28" s="84">
        <v>500000</v>
      </c>
      <c r="I28" s="85">
        <f t="shared" si="18"/>
        <v>1500000</v>
      </c>
      <c r="K28" s="99"/>
      <c r="L28" s="120">
        <f>K28*G28</f>
        <v>0</v>
      </c>
      <c r="M28" s="99"/>
      <c r="N28" s="120">
        <f>M28*G28</f>
        <v>0</v>
      </c>
      <c r="O28" s="99"/>
      <c r="P28" s="120">
        <f>O28*G28</f>
        <v>0</v>
      </c>
      <c r="Q28" s="99"/>
      <c r="R28" s="120">
        <f>Q28*G28</f>
        <v>0</v>
      </c>
      <c r="S28" s="99">
        <v>0.8</v>
      </c>
      <c r="T28" s="120">
        <f>S28*G28</f>
        <v>800000</v>
      </c>
      <c r="U28" s="99">
        <v>0.2</v>
      </c>
      <c r="V28" s="121">
        <f>U28*G28</f>
        <v>200000</v>
      </c>
      <c r="W28" s="99"/>
      <c r="X28" s="121">
        <f>W28*G28</f>
        <v>0</v>
      </c>
      <c r="Y28" s="99"/>
      <c r="Z28" s="121">
        <f>Y28*G28</f>
        <v>0</v>
      </c>
      <c r="AA28" s="99"/>
      <c r="AB28" s="120">
        <f>AA28*G28</f>
        <v>0</v>
      </c>
      <c r="AC28" s="99"/>
      <c r="AD28" s="120">
        <f>AC28*G28</f>
        <v>0</v>
      </c>
      <c r="AE28" s="73">
        <f>IF(SUM(K28,M28,O28,Q28,S28,U28,W28,Y28,AA28,AC28)=100%,SUM(K28,M28,O28,Q28,S28,U28,W28,Y28,AA28,AC28),"Revisar")</f>
        <v>1</v>
      </c>
    </row>
    <row r="29" spans="2:33" outlineLevel="1">
      <c r="C29" s="93" t="s">
        <v>61</v>
      </c>
      <c r="D29" s="94"/>
      <c r="E29" s="91">
        <v>2</v>
      </c>
      <c r="F29" s="84">
        <v>1000000</v>
      </c>
      <c r="G29" s="123">
        <f t="shared" si="19"/>
        <v>2000000</v>
      </c>
      <c r="H29" s="84">
        <v>1000000</v>
      </c>
      <c r="I29" s="85">
        <f t="shared" si="18"/>
        <v>3000000</v>
      </c>
      <c r="K29" s="99"/>
      <c r="L29" s="120">
        <f>K29*G29</f>
        <v>0</v>
      </c>
      <c r="M29" s="99"/>
      <c r="N29" s="120">
        <f>M29*G29</f>
        <v>0</v>
      </c>
      <c r="O29" s="99"/>
      <c r="P29" s="120">
        <f>O29*G29</f>
        <v>0</v>
      </c>
      <c r="Q29" s="99"/>
      <c r="R29" s="120">
        <f>Q29*G29</f>
        <v>0</v>
      </c>
      <c r="S29" s="99">
        <v>0.5</v>
      </c>
      <c r="T29" s="120">
        <f>S29*G29</f>
        <v>1000000</v>
      </c>
      <c r="U29" s="99">
        <v>0.5</v>
      </c>
      <c r="V29" s="120">
        <f>U29*G29</f>
        <v>1000000</v>
      </c>
      <c r="W29" s="99"/>
      <c r="X29" s="120">
        <f>W29*G29</f>
        <v>0</v>
      </c>
      <c r="Y29" s="99"/>
      <c r="Z29" s="120">
        <f>Y29*G29</f>
        <v>0</v>
      </c>
      <c r="AA29" s="99"/>
      <c r="AB29" s="120">
        <f>AA29*G29</f>
        <v>0</v>
      </c>
      <c r="AC29" s="99"/>
      <c r="AD29" s="120">
        <f>AC29*G29</f>
        <v>0</v>
      </c>
      <c r="AE29" s="73">
        <f t="shared" ref="AE29:AE30" si="20">IF(SUM(K29,M29,O29,Q29,S29,U29,W29,Y29,AA29,AC29)=100%,SUM(K29,M29,O29,Q29,S29,U29,W29,Y29,AA29,AC29),"Revisar")</f>
        <v>1</v>
      </c>
    </row>
    <row r="30" spans="2:33" outlineLevel="1">
      <c r="C30" s="93"/>
      <c r="D30" s="94"/>
      <c r="E30" s="91"/>
      <c r="F30" s="92"/>
      <c r="G30" s="123">
        <f t="shared" si="19"/>
        <v>0</v>
      </c>
      <c r="H30" s="95"/>
      <c r="I30" s="85">
        <f t="shared" si="18"/>
        <v>0</v>
      </c>
      <c r="K30" s="99"/>
      <c r="L30" s="120">
        <f>K30*G30</f>
        <v>0</v>
      </c>
      <c r="M30" s="99"/>
      <c r="N30" s="120">
        <f>M30*G30</f>
        <v>0</v>
      </c>
      <c r="O30" s="99"/>
      <c r="P30" s="120">
        <f>O30*G30</f>
        <v>0</v>
      </c>
      <c r="Q30" s="99"/>
      <c r="R30" s="120">
        <f>Q30*G30</f>
        <v>0</v>
      </c>
      <c r="S30" s="99"/>
      <c r="T30" s="120">
        <f>S30*G30</f>
        <v>0</v>
      </c>
      <c r="U30" s="99"/>
      <c r="V30" s="120">
        <f>U30*G30</f>
        <v>0</v>
      </c>
      <c r="W30" s="99"/>
      <c r="X30" s="120">
        <f>W30*G30</f>
        <v>0</v>
      </c>
      <c r="Y30" s="99"/>
      <c r="Z30" s="120">
        <f>Y30*G30</f>
        <v>0</v>
      </c>
      <c r="AA30" s="99"/>
      <c r="AB30" s="120">
        <f>AA30*G30</f>
        <v>0</v>
      </c>
      <c r="AC30" s="99"/>
      <c r="AD30" s="120">
        <f>AC30*G30</f>
        <v>0</v>
      </c>
      <c r="AE30" s="73" t="str">
        <f t="shared" si="20"/>
        <v>Revisar</v>
      </c>
    </row>
    <row r="31" spans="2:33" s="103" customFormat="1">
      <c r="C31" s="74" t="str">
        <f>"Subtotal "&amp;C27</f>
        <v>Subtotal 4. Comunicaciones y eventos</v>
      </c>
      <c r="D31" s="104"/>
      <c r="E31" s="104"/>
      <c r="F31" s="88"/>
      <c r="G31" s="88">
        <f>+SUM(G28:G30)</f>
        <v>3000000</v>
      </c>
      <c r="H31" s="88">
        <f>+SUM(H28:H30)</f>
        <v>1500000</v>
      </c>
      <c r="I31" s="88">
        <f>+G31+H31</f>
        <v>4500000</v>
      </c>
      <c r="K31" s="87"/>
      <c r="L31" s="87">
        <f>+SUM(L28:L30)</f>
        <v>0</v>
      </c>
      <c r="M31" s="87"/>
      <c r="N31" s="87">
        <f>+SUM(N28:N30)</f>
        <v>0</v>
      </c>
      <c r="O31" s="87"/>
      <c r="P31" s="87">
        <f>+SUM(P28:P30)</f>
        <v>0</v>
      </c>
      <c r="Q31" s="87"/>
      <c r="R31" s="87">
        <f>+SUM(R28:R30)</f>
        <v>0</v>
      </c>
      <c r="S31" s="87"/>
      <c r="T31" s="87">
        <f>+SUM(T28:T30)</f>
        <v>1800000</v>
      </c>
      <c r="U31" s="87"/>
      <c r="V31" s="87">
        <f>+SUM(V28:V30)</f>
        <v>1200000</v>
      </c>
      <c r="W31" s="87"/>
      <c r="X31" s="87">
        <f>+SUM(X28:X30)</f>
        <v>0</v>
      </c>
      <c r="Y31" s="87"/>
      <c r="Z31" s="87">
        <f>+SUM(Z28:Z30)</f>
        <v>0</v>
      </c>
      <c r="AA31" s="87"/>
      <c r="AB31" s="87">
        <f>+SUM(AB28:AB30)</f>
        <v>0</v>
      </c>
      <c r="AC31" s="87"/>
      <c r="AD31" s="87">
        <f>+SUM(AD28:AD30)</f>
        <v>0</v>
      </c>
      <c r="AE31" s="88"/>
    </row>
    <row r="32" spans="2:33">
      <c r="K32" s="100"/>
      <c r="M32" s="100"/>
      <c r="O32" s="100"/>
      <c r="Q32" s="100"/>
      <c r="S32" s="100"/>
      <c r="U32" s="100"/>
      <c r="W32" s="100"/>
      <c r="Y32" s="100"/>
      <c r="AA32" s="100"/>
      <c r="AC32" s="100"/>
    </row>
    <row r="33" spans="3:31" s="103" customFormat="1" outlineLevel="1">
      <c r="C33" s="109" t="s">
        <v>62</v>
      </c>
      <c r="D33" s="110"/>
      <c r="E33" s="110"/>
      <c r="F33" s="111"/>
      <c r="G33" s="111"/>
      <c r="H33" s="111"/>
      <c r="I33" s="111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05"/>
    </row>
    <row r="34" spans="3:31" outlineLevel="1">
      <c r="C34" s="93" t="s">
        <v>63</v>
      </c>
      <c r="D34" s="94"/>
      <c r="E34" s="94">
        <v>2</v>
      </c>
      <c r="F34" s="84">
        <v>2000000</v>
      </c>
      <c r="G34" s="123">
        <f t="shared" ref="G34:G37" si="21">E34*F34</f>
        <v>4000000</v>
      </c>
      <c r="H34" s="84">
        <v>2000000</v>
      </c>
      <c r="I34" s="85">
        <f t="shared" si="18"/>
        <v>6000000</v>
      </c>
      <c r="K34" s="99">
        <v>0.5</v>
      </c>
      <c r="L34" s="120">
        <f>K34*G34</f>
        <v>2000000</v>
      </c>
      <c r="M34" s="99"/>
      <c r="N34" s="120">
        <f>M34*G34</f>
        <v>0</v>
      </c>
      <c r="O34" s="99"/>
      <c r="P34" s="120">
        <f>O34*G34</f>
        <v>0</v>
      </c>
      <c r="Q34" s="99"/>
      <c r="R34" s="120">
        <f>Q34*G34</f>
        <v>0</v>
      </c>
      <c r="S34" s="99"/>
      <c r="T34" s="120">
        <f>S34*G34</f>
        <v>0</v>
      </c>
      <c r="U34" s="99">
        <v>0.5</v>
      </c>
      <c r="V34" s="120">
        <f>U34*G34</f>
        <v>2000000</v>
      </c>
      <c r="W34" s="99"/>
      <c r="X34" s="120">
        <f>W34*G34</f>
        <v>0</v>
      </c>
      <c r="Y34" s="99"/>
      <c r="Z34" s="120">
        <f>Y34*G34</f>
        <v>0</v>
      </c>
      <c r="AA34" s="99"/>
      <c r="AB34" s="120">
        <f>AA34*G34</f>
        <v>0</v>
      </c>
      <c r="AC34" s="99"/>
      <c r="AD34" s="120">
        <f>AC34*G34</f>
        <v>0</v>
      </c>
      <c r="AE34" s="73">
        <f>IF(SUM(K34,M34,O34,Q34,S34,U34,W34,Y34,AA34,AC34)=100%,SUM(K34,M34,O34,Q34,S34,U34,W34,Y34,AA34,AC34),"Revisar")</f>
        <v>1</v>
      </c>
    </row>
    <row r="35" spans="3:31" outlineLevel="1">
      <c r="C35" s="93" t="s">
        <v>64</v>
      </c>
      <c r="D35" s="94"/>
      <c r="E35" s="94">
        <v>2</v>
      </c>
      <c r="F35" s="84">
        <v>190000</v>
      </c>
      <c r="G35" s="123">
        <f t="shared" si="21"/>
        <v>380000</v>
      </c>
      <c r="H35" s="84">
        <v>190000</v>
      </c>
      <c r="I35" s="85">
        <f t="shared" si="18"/>
        <v>570000</v>
      </c>
      <c r="K35" s="99">
        <v>0.5</v>
      </c>
      <c r="L35" s="120">
        <f>K35*G35</f>
        <v>190000</v>
      </c>
      <c r="M35" s="99"/>
      <c r="N35" s="120">
        <f>M35*G35</f>
        <v>0</v>
      </c>
      <c r="O35" s="99"/>
      <c r="P35" s="120">
        <f>O35*G35</f>
        <v>0</v>
      </c>
      <c r="Q35" s="99"/>
      <c r="R35" s="120">
        <f>Q35*G35</f>
        <v>0</v>
      </c>
      <c r="S35" s="99"/>
      <c r="T35" s="120">
        <f>S35*G35</f>
        <v>0</v>
      </c>
      <c r="U35" s="99">
        <v>0.5</v>
      </c>
      <c r="V35" s="120">
        <f>U35*G35</f>
        <v>190000</v>
      </c>
      <c r="W35" s="99"/>
      <c r="X35" s="120">
        <f>W35*G35</f>
        <v>0</v>
      </c>
      <c r="Y35" s="99"/>
      <c r="Z35" s="120">
        <f>Y35*G35</f>
        <v>0</v>
      </c>
      <c r="AA35" s="99"/>
      <c r="AB35" s="120">
        <f>AA35*G35</f>
        <v>0</v>
      </c>
      <c r="AC35" s="99"/>
      <c r="AD35" s="120">
        <f>AC35*G35</f>
        <v>0</v>
      </c>
      <c r="AE35" s="73">
        <f t="shared" ref="AE35:AE38" si="22">IF(SUM(K35,M35,O35,Q35,S35,U35,W35,Y35,AA35,AC35)=100%,SUM(K35,M35,O35,Q35,S35,U35,W35,Y35,AA35,AC35),"Revisar")</f>
        <v>1</v>
      </c>
    </row>
    <row r="36" spans="3:31" outlineLevel="1">
      <c r="C36" s="93" t="s">
        <v>65</v>
      </c>
      <c r="D36" s="94"/>
      <c r="E36" s="91">
        <v>2</v>
      </c>
      <c r="F36" s="84">
        <v>40000</v>
      </c>
      <c r="G36" s="123">
        <f t="shared" si="21"/>
        <v>80000</v>
      </c>
      <c r="H36" s="84">
        <v>40000</v>
      </c>
      <c r="I36" s="85">
        <f t="shared" si="18"/>
        <v>120000</v>
      </c>
      <c r="K36" s="99">
        <v>0.5</v>
      </c>
      <c r="L36" s="120">
        <f>K36*G36</f>
        <v>40000</v>
      </c>
      <c r="M36" s="99"/>
      <c r="N36" s="120">
        <f>M36*G36</f>
        <v>0</v>
      </c>
      <c r="O36" s="99"/>
      <c r="P36" s="120">
        <f>O36*G36</f>
        <v>0</v>
      </c>
      <c r="Q36" s="99"/>
      <c r="R36" s="120">
        <f>Q36*G36</f>
        <v>0</v>
      </c>
      <c r="S36" s="99"/>
      <c r="T36" s="120">
        <f>S36*G36</f>
        <v>0</v>
      </c>
      <c r="U36" s="99">
        <v>0.5</v>
      </c>
      <c r="V36" s="120">
        <f>U36*G36</f>
        <v>40000</v>
      </c>
      <c r="W36" s="99"/>
      <c r="X36" s="120">
        <f>W36*G36</f>
        <v>0</v>
      </c>
      <c r="Y36" s="99"/>
      <c r="Z36" s="120">
        <f>Y36*G36</f>
        <v>0</v>
      </c>
      <c r="AA36" s="99"/>
      <c r="AB36" s="120">
        <f>AA36*G36</f>
        <v>0</v>
      </c>
      <c r="AC36" s="99"/>
      <c r="AD36" s="120">
        <f>AC36*G36</f>
        <v>0</v>
      </c>
      <c r="AE36" s="73">
        <f t="shared" si="22"/>
        <v>1</v>
      </c>
    </row>
    <row r="37" spans="3:31" outlineLevel="1">
      <c r="C37" s="93" t="s">
        <v>66</v>
      </c>
      <c r="D37" s="94"/>
      <c r="E37" s="91">
        <v>12</v>
      </c>
      <c r="F37" s="92">
        <v>40000</v>
      </c>
      <c r="G37" s="123">
        <f t="shared" si="21"/>
        <v>480000</v>
      </c>
      <c r="H37" s="95">
        <v>240000</v>
      </c>
      <c r="I37" s="85">
        <f t="shared" si="18"/>
        <v>720000</v>
      </c>
      <c r="K37" s="99">
        <v>0.5</v>
      </c>
      <c r="L37" s="120">
        <f>K37*G37</f>
        <v>240000</v>
      </c>
      <c r="M37" s="99"/>
      <c r="N37" s="120">
        <f>M37*G37</f>
        <v>0</v>
      </c>
      <c r="O37" s="99"/>
      <c r="P37" s="120">
        <f>O37*G37</f>
        <v>0</v>
      </c>
      <c r="Q37" s="99"/>
      <c r="R37" s="120">
        <f>Q37*G37</f>
        <v>0</v>
      </c>
      <c r="S37" s="99"/>
      <c r="T37" s="120">
        <f>S37*G37</f>
        <v>0</v>
      </c>
      <c r="U37" s="99">
        <v>0.5</v>
      </c>
      <c r="V37" s="120">
        <f>U37*G37</f>
        <v>240000</v>
      </c>
      <c r="W37" s="99"/>
      <c r="X37" s="120">
        <f>W37*G37</f>
        <v>0</v>
      </c>
      <c r="Y37" s="99"/>
      <c r="Z37" s="120">
        <f>Y37*G37</f>
        <v>0</v>
      </c>
      <c r="AA37" s="99"/>
      <c r="AB37" s="120">
        <f>AA37*G37</f>
        <v>0</v>
      </c>
      <c r="AC37" s="99"/>
      <c r="AD37" s="120">
        <f>AC37*G37</f>
        <v>0</v>
      </c>
      <c r="AE37" s="73">
        <f>IF(SUM(K37,M37,O37,Q37,S37,U37,W37,Y37,AA37,AC37)=100%,SUM(K37,M37,O37,Q37,S37,U37,W37,Y37,AA37,AC37),"Revisar")</f>
        <v>1</v>
      </c>
    </row>
    <row r="38" spans="3:31" outlineLevel="1">
      <c r="C38" s="93" t="s">
        <v>67</v>
      </c>
      <c r="D38" s="94"/>
      <c r="E38" s="91"/>
      <c r="F38" s="92"/>
      <c r="G38" s="123"/>
      <c r="H38" s="95"/>
      <c r="I38" s="85">
        <f t="shared" si="18"/>
        <v>0</v>
      </c>
      <c r="K38" s="99"/>
      <c r="L38" s="120">
        <f>K38*G38</f>
        <v>0</v>
      </c>
      <c r="M38" s="99"/>
      <c r="N38" s="120">
        <f>M38*G38</f>
        <v>0</v>
      </c>
      <c r="O38" s="99"/>
      <c r="P38" s="120">
        <f>O38*G38</f>
        <v>0</v>
      </c>
      <c r="Q38" s="99"/>
      <c r="R38" s="120">
        <f>Q38*G38</f>
        <v>0</v>
      </c>
      <c r="S38" s="99"/>
      <c r="T38" s="120">
        <f>S38*G38</f>
        <v>0</v>
      </c>
      <c r="U38" s="99"/>
      <c r="V38" s="120">
        <f>U38*G38</f>
        <v>0</v>
      </c>
      <c r="W38" s="99"/>
      <c r="X38" s="120">
        <f>W38*G38</f>
        <v>0</v>
      </c>
      <c r="Y38" s="99"/>
      <c r="Z38" s="120">
        <f>Y38*G38</f>
        <v>0</v>
      </c>
      <c r="AA38" s="99"/>
      <c r="AB38" s="120">
        <f>AA38*G38</f>
        <v>0</v>
      </c>
      <c r="AC38" s="99"/>
      <c r="AD38" s="120">
        <f>AC38*G38</f>
        <v>0</v>
      </c>
      <c r="AE38" s="73" t="str">
        <f t="shared" si="22"/>
        <v>Revisar</v>
      </c>
    </row>
    <row r="39" spans="3:31" s="103" customFormat="1">
      <c r="C39" s="74" t="str">
        <f>"Subtotal "&amp;C33</f>
        <v>Subtotal 5. Gastos de Viaje</v>
      </c>
      <c r="D39" s="104"/>
      <c r="E39" s="104"/>
      <c r="F39" s="88"/>
      <c r="G39" s="88">
        <f>+SUM(G34:G38)</f>
        <v>4940000</v>
      </c>
      <c r="H39" s="88">
        <f>+SUM(H34:H38)</f>
        <v>2470000</v>
      </c>
      <c r="I39" s="88">
        <f>+G39+H39</f>
        <v>7410000</v>
      </c>
      <c r="K39" s="87"/>
      <c r="L39" s="87">
        <f>+SUM(L34:L38)</f>
        <v>2470000</v>
      </c>
      <c r="M39" s="87"/>
      <c r="N39" s="87">
        <f>+SUM(N34:N38)</f>
        <v>0</v>
      </c>
      <c r="O39" s="87"/>
      <c r="P39" s="87">
        <f>+SUM(P34:P38)</f>
        <v>0</v>
      </c>
      <c r="Q39" s="87"/>
      <c r="R39" s="87">
        <f>+SUM(R34:R38)</f>
        <v>0</v>
      </c>
      <c r="S39" s="87"/>
      <c r="T39" s="87">
        <f>+SUM(T34:T38)</f>
        <v>0</v>
      </c>
      <c r="U39" s="87"/>
      <c r="V39" s="87">
        <f>+SUM(V34:V38)</f>
        <v>2470000</v>
      </c>
      <c r="W39" s="87"/>
      <c r="X39" s="87">
        <f>+SUM(X34:X38)</f>
        <v>0</v>
      </c>
      <c r="Y39" s="87"/>
      <c r="Z39" s="87">
        <f>+SUM(Z34:Z38)</f>
        <v>0</v>
      </c>
      <c r="AA39" s="87"/>
      <c r="AB39" s="87">
        <f>+SUM(AB34:AB38)</f>
        <v>0</v>
      </c>
      <c r="AC39" s="87"/>
      <c r="AD39" s="87">
        <f>+SUM(AD34:AD38)</f>
        <v>0</v>
      </c>
      <c r="AE39" s="88"/>
    </row>
    <row r="41" spans="3:31" s="103" customFormat="1" outlineLevel="1">
      <c r="C41" s="109" t="s">
        <v>34</v>
      </c>
      <c r="D41" s="110"/>
      <c r="E41" s="110"/>
      <c r="F41" s="111"/>
      <c r="G41" s="111"/>
      <c r="H41" s="111"/>
      <c r="I41" s="111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05"/>
    </row>
    <row r="42" spans="3:31" outlineLevel="1">
      <c r="C42" s="93" t="s">
        <v>68</v>
      </c>
      <c r="D42" s="94"/>
      <c r="E42" s="94">
        <v>100</v>
      </c>
      <c r="F42" s="84">
        <v>300000</v>
      </c>
      <c r="G42" s="123">
        <f t="shared" ref="G42:G43" si="23">E42*F42</f>
        <v>30000000</v>
      </c>
      <c r="H42" s="84">
        <v>15000000</v>
      </c>
      <c r="I42" s="85">
        <f t="shared" ref="I42:I45" si="24">+G42+H42</f>
        <v>45000000</v>
      </c>
      <c r="K42" s="99">
        <v>1</v>
      </c>
      <c r="L42" s="120">
        <f>K42*G42</f>
        <v>30000000</v>
      </c>
      <c r="M42" s="99"/>
      <c r="N42" s="120">
        <f>M42*G42</f>
        <v>0</v>
      </c>
      <c r="O42" s="99"/>
      <c r="P42" s="120">
        <f>O42*G42</f>
        <v>0</v>
      </c>
      <c r="Q42" s="99"/>
      <c r="R42" s="120">
        <f>Q42*G42</f>
        <v>0</v>
      </c>
      <c r="S42" s="99"/>
      <c r="T42" s="120">
        <f>S42*G42</f>
        <v>0</v>
      </c>
      <c r="U42" s="99"/>
      <c r="V42" s="121">
        <f>U42*G42</f>
        <v>0</v>
      </c>
      <c r="W42" s="99"/>
      <c r="X42" s="121">
        <f>W42*G42</f>
        <v>0</v>
      </c>
      <c r="Y42" s="99"/>
      <c r="Z42" s="121">
        <f>Y42*G42</f>
        <v>0</v>
      </c>
      <c r="AA42" s="99"/>
      <c r="AB42" s="120">
        <f>AA42*G42</f>
        <v>0</v>
      </c>
      <c r="AC42" s="99"/>
      <c r="AD42" s="120">
        <f>AC42*G42</f>
        <v>0</v>
      </c>
      <c r="AE42" s="73">
        <f>IF(SUM(K42,M42,O42,Q42,S42,U42,W42,Y42,AA42,AC42)=100%,SUM(K42,M42,O42,Q42,S42,U42,W42,Y42,AA42,AC42),"Revisar")</f>
        <v>1</v>
      </c>
    </row>
    <row r="43" spans="3:31" outlineLevel="1">
      <c r="C43" s="93" t="s">
        <v>69</v>
      </c>
      <c r="D43" s="94"/>
      <c r="E43" s="91">
        <v>100</v>
      </c>
      <c r="F43" s="84">
        <v>60000</v>
      </c>
      <c r="G43" s="123">
        <f t="shared" si="23"/>
        <v>6000000</v>
      </c>
      <c r="H43" s="84">
        <v>3000000</v>
      </c>
      <c r="I43" s="85">
        <f t="shared" si="24"/>
        <v>9000000</v>
      </c>
      <c r="K43" s="99"/>
      <c r="L43" s="120">
        <f t="shared" ref="L43:L45" si="25">K43*G43</f>
        <v>0</v>
      </c>
      <c r="M43" s="99"/>
      <c r="N43" s="120">
        <f t="shared" ref="N43:N45" si="26">M43*G43</f>
        <v>0</v>
      </c>
      <c r="O43" s="99"/>
      <c r="P43" s="120">
        <f t="shared" ref="P43:P45" si="27">O43*G43</f>
        <v>0</v>
      </c>
      <c r="Q43" s="99"/>
      <c r="R43" s="120">
        <f t="shared" ref="R43:R45" si="28">Q43*G43</f>
        <v>0</v>
      </c>
      <c r="S43" s="99">
        <v>0.5</v>
      </c>
      <c r="T43" s="120">
        <f t="shared" ref="T43:T45" si="29">S43*G43</f>
        <v>3000000</v>
      </c>
      <c r="U43" s="99">
        <v>0.5</v>
      </c>
      <c r="V43" s="121">
        <f t="shared" ref="V43:V45" si="30">U43*G43</f>
        <v>3000000</v>
      </c>
      <c r="W43" s="99"/>
      <c r="X43" s="121">
        <f t="shared" ref="X43:X45" si="31">W43*G43</f>
        <v>0</v>
      </c>
      <c r="Y43" s="99"/>
      <c r="Z43" s="121">
        <f t="shared" ref="Z43:Z44" si="32">Y43*G43</f>
        <v>0</v>
      </c>
      <c r="AA43" s="99"/>
      <c r="AB43" s="120">
        <f t="shared" ref="AB43:AB45" si="33">AA43*G43</f>
        <v>0</v>
      </c>
      <c r="AC43" s="99"/>
      <c r="AD43" s="120">
        <f t="shared" ref="AD43:AD45" si="34">AC43*G43</f>
        <v>0</v>
      </c>
      <c r="AE43" s="73">
        <f t="shared" ref="AE43:AE44" si="35">IF(SUM(K43,M43,O43,Q43,S43,U43,W43,Y43,AA43,AC43)=100%,SUM(K43,M43,O43,Q43,S43,U43,W43,Y43,AA43,AC43),"Revisar")</f>
        <v>1</v>
      </c>
    </row>
    <row r="44" spans="3:31" outlineLevel="1">
      <c r="C44" s="93" t="s">
        <v>70</v>
      </c>
      <c r="D44" s="94"/>
      <c r="E44" s="91"/>
      <c r="F44" s="84"/>
      <c r="G44" s="123"/>
      <c r="H44" s="84"/>
      <c r="I44" s="85"/>
      <c r="K44" s="99"/>
      <c r="L44" s="120">
        <f t="shared" si="25"/>
        <v>0</v>
      </c>
      <c r="M44" s="99"/>
      <c r="N44" s="120">
        <f t="shared" si="26"/>
        <v>0</v>
      </c>
      <c r="O44" s="99"/>
      <c r="P44" s="120">
        <f t="shared" si="27"/>
        <v>0</v>
      </c>
      <c r="Q44" s="99"/>
      <c r="R44" s="120">
        <f t="shared" si="28"/>
        <v>0</v>
      </c>
      <c r="S44" s="99"/>
      <c r="T44" s="120">
        <f t="shared" si="29"/>
        <v>0</v>
      </c>
      <c r="U44" s="99"/>
      <c r="V44" s="121">
        <f>U44*G44</f>
        <v>0</v>
      </c>
      <c r="W44" s="99"/>
      <c r="X44" s="121">
        <f t="shared" si="31"/>
        <v>0</v>
      </c>
      <c r="Y44" s="99"/>
      <c r="Z44" s="121">
        <f t="shared" si="32"/>
        <v>0</v>
      </c>
      <c r="AA44" s="99"/>
      <c r="AB44" s="120">
        <f t="shared" si="33"/>
        <v>0</v>
      </c>
      <c r="AC44" s="99"/>
      <c r="AD44" s="120">
        <f t="shared" si="34"/>
        <v>0</v>
      </c>
      <c r="AE44" s="73" t="str">
        <f t="shared" si="35"/>
        <v>Revisar</v>
      </c>
    </row>
    <row r="45" spans="3:31" outlineLevel="1">
      <c r="C45" s="93" t="s">
        <v>29</v>
      </c>
      <c r="D45" s="94"/>
      <c r="E45" s="91"/>
      <c r="F45" s="92"/>
      <c r="G45" s="123"/>
      <c r="H45" s="95"/>
      <c r="I45" s="85">
        <f t="shared" si="24"/>
        <v>0</v>
      </c>
      <c r="K45" s="99"/>
      <c r="L45" s="120">
        <f t="shared" si="25"/>
        <v>0</v>
      </c>
      <c r="M45" s="99"/>
      <c r="N45" s="120">
        <f t="shared" si="26"/>
        <v>0</v>
      </c>
      <c r="O45" s="99"/>
      <c r="P45" s="120">
        <f t="shared" si="27"/>
        <v>0</v>
      </c>
      <c r="Q45" s="99"/>
      <c r="R45" s="120">
        <f t="shared" si="28"/>
        <v>0</v>
      </c>
      <c r="S45" s="99"/>
      <c r="T45" s="120">
        <f t="shared" si="29"/>
        <v>0</v>
      </c>
      <c r="U45" s="99"/>
      <c r="V45" s="121">
        <f t="shared" si="30"/>
        <v>0</v>
      </c>
      <c r="W45" s="99"/>
      <c r="X45" s="121">
        <f t="shared" si="31"/>
        <v>0</v>
      </c>
      <c r="Y45" s="99"/>
      <c r="Z45" s="121">
        <f>Y45*G45</f>
        <v>0</v>
      </c>
      <c r="AA45" s="99"/>
      <c r="AB45" s="120">
        <f t="shared" si="33"/>
        <v>0</v>
      </c>
      <c r="AC45" s="99"/>
      <c r="AD45" s="120">
        <f t="shared" si="34"/>
        <v>0</v>
      </c>
      <c r="AE45" s="73" t="str">
        <f>IF(SUM(K45,M45,O45,Q45,S45,U45,W45,Y45,AA45,AC45)=100%,SUM(K45,M45,O45,Q45,S45,U45,W45,Y45,AA45,AC45),"Revisar")</f>
        <v>Revisar</v>
      </c>
    </row>
    <row r="46" spans="3:31" s="103" customFormat="1">
      <c r="C46" s="74" t="str">
        <f>"Subtotal "&amp;C41</f>
        <v>Subtotal 6. Apoyo Directo a Participantes</v>
      </c>
      <c r="D46" s="104"/>
      <c r="E46" s="104"/>
      <c r="F46" s="88"/>
      <c r="G46" s="88">
        <f>+SUM(G42:G45)</f>
        <v>36000000</v>
      </c>
      <c r="H46" s="88">
        <f>+SUM(H42:H45)</f>
        <v>18000000</v>
      </c>
      <c r="I46" s="88">
        <f>+G46+H46</f>
        <v>54000000</v>
      </c>
      <c r="K46" s="87"/>
      <c r="L46" s="87">
        <f>+SUM(L42:L45)</f>
        <v>30000000</v>
      </c>
      <c r="M46" s="87"/>
      <c r="N46" s="87">
        <f>+SUM(N42:N45)</f>
        <v>0</v>
      </c>
      <c r="O46" s="87"/>
      <c r="P46" s="87">
        <f>+SUM(P42:P45)</f>
        <v>0</v>
      </c>
      <c r="Q46" s="87"/>
      <c r="R46" s="87">
        <f>+SUM(R42:R45)</f>
        <v>0</v>
      </c>
      <c r="S46" s="87"/>
      <c r="T46" s="87">
        <f>+SUM(T42:T45)</f>
        <v>3000000</v>
      </c>
      <c r="U46" s="87"/>
      <c r="V46" s="87">
        <f>+SUM(V42:V45)</f>
        <v>3000000</v>
      </c>
      <c r="W46" s="87"/>
      <c r="X46" s="87">
        <f>+SUM(X42:X45)</f>
        <v>0</v>
      </c>
      <c r="Y46" s="87"/>
      <c r="Z46" s="87">
        <f>+SUM(Z42:Z45)</f>
        <v>0</v>
      </c>
      <c r="AA46" s="87"/>
      <c r="AB46" s="87">
        <f>+SUM(AB42:AB45)</f>
        <v>0</v>
      </c>
      <c r="AC46" s="87"/>
      <c r="AD46" s="87">
        <f>+SUM(AD42:AD45)</f>
        <v>0</v>
      </c>
      <c r="AE46" s="88"/>
    </row>
    <row r="48" spans="3:31" s="103" customFormat="1" outlineLevel="1">
      <c r="C48" s="109" t="s">
        <v>39</v>
      </c>
      <c r="D48" s="110"/>
      <c r="E48" s="110"/>
      <c r="F48" s="111"/>
      <c r="G48" s="111"/>
      <c r="H48" s="111"/>
      <c r="I48" s="111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05"/>
    </row>
    <row r="49" spans="2:31" outlineLevel="1">
      <c r="C49" s="93" t="s">
        <v>40</v>
      </c>
      <c r="D49" s="94" t="s">
        <v>18</v>
      </c>
      <c r="E49" s="122"/>
      <c r="F49" s="99">
        <v>0.15</v>
      </c>
      <c r="G49" s="123">
        <f>G39*F49</f>
        <v>741000</v>
      </c>
      <c r="H49" s="84">
        <v>370500</v>
      </c>
      <c r="I49" s="85">
        <f t="shared" ref="I49" si="36">+G49+H49</f>
        <v>1111500</v>
      </c>
      <c r="K49" s="99">
        <v>0.15</v>
      </c>
      <c r="L49" s="120">
        <f>K49*G49</f>
        <v>111150</v>
      </c>
      <c r="M49" s="99">
        <v>0.15</v>
      </c>
      <c r="N49" s="120">
        <f>M49*G49</f>
        <v>111150</v>
      </c>
      <c r="O49" s="99">
        <v>0.15</v>
      </c>
      <c r="P49" s="120">
        <f>O49*G49</f>
        <v>111150</v>
      </c>
      <c r="Q49" s="99">
        <v>0.15</v>
      </c>
      <c r="R49" s="120">
        <f>Q49*G49</f>
        <v>111150</v>
      </c>
      <c r="S49" s="99">
        <v>0.15</v>
      </c>
      <c r="T49" s="120">
        <f>S49*G49</f>
        <v>111150</v>
      </c>
      <c r="U49" s="99">
        <v>0.25</v>
      </c>
      <c r="V49" s="120">
        <f>U49*G49</f>
        <v>185250</v>
      </c>
      <c r="W49" s="99"/>
      <c r="X49" s="120">
        <f>W49*G49</f>
        <v>0</v>
      </c>
      <c r="Y49" s="99"/>
      <c r="Z49" s="120">
        <f>Y49*G49</f>
        <v>0</v>
      </c>
      <c r="AA49" s="99"/>
      <c r="AB49" s="120">
        <f>AA49*G49</f>
        <v>0</v>
      </c>
      <c r="AC49" s="99"/>
      <c r="AD49" s="120">
        <f>AC49*G49</f>
        <v>0</v>
      </c>
      <c r="AE49" s="73">
        <f>IF(SUM(K49,M49,O49,Q49,S49,U49,W49,Y49,AA49,AC49)=100%,SUM(K49,M49,O49,Q49,S49,U49,W49,Y49,AA49,AC49),"Revisar")</f>
        <v>1</v>
      </c>
    </row>
    <row r="50" spans="2:31" s="103" customFormat="1">
      <c r="C50" s="74" t="str">
        <f>"Subtotal "&amp;C48</f>
        <v>Subtotal 7. AIU*</v>
      </c>
      <c r="D50" s="104"/>
      <c r="E50" s="104"/>
      <c r="F50" s="88"/>
      <c r="G50" s="88">
        <f>G39*15%</f>
        <v>741000</v>
      </c>
      <c r="H50" s="88">
        <f>SUM(H49)</f>
        <v>370500</v>
      </c>
      <c r="I50" s="88">
        <f>+G50+H50</f>
        <v>1111500</v>
      </c>
      <c r="K50" s="87"/>
      <c r="L50" s="87">
        <f>+SUM(L49)</f>
        <v>111150</v>
      </c>
      <c r="M50" s="87"/>
      <c r="N50" s="87">
        <f>+SUM(N49)</f>
        <v>111150</v>
      </c>
      <c r="O50" s="87"/>
      <c r="P50" s="87">
        <f>+SUM(P49)</f>
        <v>111150</v>
      </c>
      <c r="Q50" s="87"/>
      <c r="R50" s="87">
        <f>+SUM(R49)</f>
        <v>111150</v>
      </c>
      <c r="S50" s="87"/>
      <c r="T50" s="87">
        <f>+SUM(T49)</f>
        <v>111150</v>
      </c>
      <c r="U50" s="87"/>
      <c r="V50" s="87">
        <f>+SUM(V49)</f>
        <v>185250</v>
      </c>
      <c r="W50" s="87"/>
      <c r="X50" s="87">
        <f>+SUM(X49)</f>
        <v>0</v>
      </c>
      <c r="Y50" s="87"/>
      <c r="Z50" s="87">
        <f>+SUM(Z49)</f>
        <v>0</v>
      </c>
      <c r="AA50" s="87"/>
      <c r="AB50" s="87">
        <f>+SUM(AB49)</f>
        <v>0</v>
      </c>
      <c r="AC50" s="87"/>
      <c r="AD50" s="88">
        <f>+SUM(AD49)</f>
        <v>0</v>
      </c>
      <c r="AE50" s="88"/>
    </row>
    <row r="52" spans="2:31" s="103" customFormat="1">
      <c r="C52" s="106" t="s">
        <v>41</v>
      </c>
      <c r="D52" s="107"/>
      <c r="E52" s="107"/>
      <c r="F52" s="108"/>
      <c r="G52" s="108">
        <f>G10+G19+G25+G31+G39+G46+G50</f>
        <v>167681000</v>
      </c>
      <c r="H52" s="108">
        <f>H10+H19+H25+H31+H39+H46+H50</f>
        <v>83840500</v>
      </c>
      <c r="I52" s="108">
        <f>I10+I19+I25+I31+I39+I46+I50</f>
        <v>251521500</v>
      </c>
      <c r="K52" s="108"/>
      <c r="L52" s="108">
        <f>L10+L19+L25+L31+L39+L46+L50</f>
        <v>61131150</v>
      </c>
      <c r="M52" s="108"/>
      <c r="N52" s="108">
        <f>N10+N19+N25+N31+N39+N46+N50</f>
        <v>22836150</v>
      </c>
      <c r="O52" s="108"/>
      <c r="P52" s="108">
        <f>P10+P19+P25+P31+P39+P46+P50</f>
        <v>19686150</v>
      </c>
      <c r="Q52" s="108"/>
      <c r="R52" s="108">
        <f>R10+R19+R25+R31+R39+R46+R50</f>
        <v>23736150</v>
      </c>
      <c r="S52" s="108"/>
      <c r="T52" s="108">
        <f>T10+T19+T25+T31+T39+T46+T50</f>
        <v>19686150</v>
      </c>
      <c r="U52" s="108"/>
      <c r="V52" s="108">
        <f>V10+V19+V25+V31+V39+V46+V50</f>
        <v>16930250</v>
      </c>
      <c r="W52" s="108"/>
      <c r="X52" s="108">
        <f>X10+X19+X25+X31+X39+X46+X50</f>
        <v>3675000</v>
      </c>
      <c r="Y52" s="108"/>
      <c r="Z52" s="108">
        <f>Z10+Z19+Z25+Z31+Z39+Z46+Z50</f>
        <v>0</v>
      </c>
      <c r="AA52" s="108"/>
      <c r="AB52" s="108">
        <f>AB10+AB19+AB25+AB31+AB39+AB46+AB50</f>
        <v>0</v>
      </c>
      <c r="AC52" s="108"/>
      <c r="AD52" s="108">
        <f>AD10+AD19+AD25+AD31+AD39+AD46+AD50</f>
        <v>0</v>
      </c>
      <c r="AE52" s="108">
        <f>SUM(L52,N52,P52,R52,T52,V52,X52,Z52,AB52,AD52)</f>
        <v>167681000</v>
      </c>
    </row>
    <row r="54" spans="2:31" s="103" customFormat="1">
      <c r="C54" s="74" t="s">
        <v>42</v>
      </c>
      <c r="D54" s="104" t="s">
        <v>18</v>
      </c>
      <c r="E54" s="102"/>
      <c r="F54" s="102">
        <v>0.19</v>
      </c>
      <c r="G54" s="88">
        <f>G52*F54</f>
        <v>31859390</v>
      </c>
      <c r="H54" s="88">
        <f>H52*F54</f>
        <v>15929695</v>
      </c>
      <c r="I54" s="88">
        <f>+G54+H54</f>
        <v>47789085</v>
      </c>
      <c r="K54" s="102"/>
      <c r="L54" s="88">
        <f>L52*0.19</f>
        <v>11614918.5</v>
      </c>
      <c r="M54" s="102"/>
      <c r="N54" s="88">
        <f>N52*0.19</f>
        <v>4338868.5</v>
      </c>
      <c r="O54" s="102"/>
      <c r="P54" s="88">
        <f>P52*0.19</f>
        <v>3740368.5</v>
      </c>
      <c r="Q54" s="102"/>
      <c r="R54" s="88">
        <f>R52*0.19</f>
        <v>4509868.5</v>
      </c>
      <c r="S54" s="102"/>
      <c r="T54" s="88">
        <f>T52*0.19</f>
        <v>3740368.5</v>
      </c>
      <c r="U54" s="102"/>
      <c r="V54" s="88">
        <f>V52*0.19</f>
        <v>3216747.5</v>
      </c>
      <c r="W54" s="102"/>
      <c r="X54" s="88">
        <f>X52*0.19</f>
        <v>698250</v>
      </c>
      <c r="Y54" s="102"/>
      <c r="Z54" s="88">
        <f>Z52*0.19</f>
        <v>0</v>
      </c>
      <c r="AA54" s="102"/>
      <c r="AB54" s="88">
        <f>AB52*0.19</f>
        <v>0</v>
      </c>
      <c r="AC54" s="102"/>
      <c r="AD54" s="88">
        <f>AD52*0.19</f>
        <v>0</v>
      </c>
      <c r="AE54" s="88">
        <f>AE52*0.19</f>
        <v>31859390</v>
      </c>
    </row>
    <row r="56" spans="2:31">
      <c r="B56" s="118"/>
      <c r="C56" s="106" t="s">
        <v>43</v>
      </c>
      <c r="D56" s="107"/>
      <c r="E56" s="107"/>
      <c r="F56" s="108"/>
      <c r="G56" s="108">
        <f>IF(G52+G54&gt;=200000000,"ERROR. El monto máximo es de $200M",G52+G54)</f>
        <v>199540390</v>
      </c>
      <c r="H56" s="108">
        <f>IF((H52+H54)&lt;(0.5*G56),"ERROR. El monto de contrapartida debe ser igual o mayor al 50% de la propuesta",H52+H54)</f>
        <v>99770195</v>
      </c>
      <c r="I56" s="108">
        <f>I52+I54</f>
        <v>299310585</v>
      </c>
      <c r="K56" s="108"/>
      <c r="L56" s="108">
        <f>L52+L54</f>
        <v>72746068.5</v>
      </c>
      <c r="M56" s="108"/>
      <c r="N56" s="108">
        <f>N52+N54</f>
        <v>27175018.5</v>
      </c>
      <c r="O56" s="108"/>
      <c r="P56" s="108">
        <f t="shared" ref="P56:AD56" si="37">P52+P54</f>
        <v>23426518.5</v>
      </c>
      <c r="Q56" s="108"/>
      <c r="R56" s="108">
        <f t="shared" si="37"/>
        <v>28246018.5</v>
      </c>
      <c r="S56" s="108"/>
      <c r="T56" s="108">
        <f t="shared" si="37"/>
        <v>23426518.5</v>
      </c>
      <c r="U56" s="108"/>
      <c r="V56" s="108">
        <f t="shared" si="37"/>
        <v>20146997.5</v>
      </c>
      <c r="W56" s="108"/>
      <c r="X56" s="108">
        <f t="shared" si="37"/>
        <v>4373250</v>
      </c>
      <c r="Y56" s="108"/>
      <c r="Z56" s="108">
        <f t="shared" si="37"/>
        <v>0</v>
      </c>
      <c r="AA56" s="108"/>
      <c r="AB56" s="108">
        <f t="shared" si="37"/>
        <v>0</v>
      </c>
      <c r="AC56" s="108"/>
      <c r="AD56" s="108">
        <f t="shared" si="37"/>
        <v>0</v>
      </c>
      <c r="AE56" s="108">
        <f>SUM(L56,N56,P56,R56,T56,V56,X56,Z56,AB56,AD56)</f>
        <v>199540390</v>
      </c>
    </row>
    <row r="57" spans="2:31">
      <c r="B57" s="119"/>
      <c r="G57" s="78" t="s">
        <v>44</v>
      </c>
    </row>
    <row r="58" spans="2:31">
      <c r="B58" s="118"/>
    </row>
    <row r="59" spans="2:31" ht="18.75" customHeight="1">
      <c r="B59" s="118"/>
      <c r="C59" s="77" t="s">
        <v>45</v>
      </c>
      <c r="D59" s="77" t="s">
        <v>18</v>
      </c>
      <c r="E59" s="77"/>
      <c r="F59" s="125">
        <v>0.3</v>
      </c>
      <c r="G59" s="126">
        <f>G56*$F$59</f>
        <v>59862117</v>
      </c>
    </row>
    <row r="60" spans="2:31">
      <c r="D60" s="96"/>
    </row>
    <row r="61" spans="2:31">
      <c r="D61" s="96"/>
    </row>
  </sheetData>
  <mergeCells count="17">
    <mergeCell ref="I2:I3"/>
    <mergeCell ref="Y2:Z2"/>
    <mergeCell ref="AA2:AB2"/>
    <mergeCell ref="AC2:AD2"/>
    <mergeCell ref="O2:P2"/>
    <mergeCell ref="Q2:R2"/>
    <mergeCell ref="S2:T2"/>
    <mergeCell ref="U2:V2"/>
    <mergeCell ref="W2:X2"/>
    <mergeCell ref="K2:L2"/>
    <mergeCell ref="M2:N2"/>
    <mergeCell ref="H2:H3"/>
    <mergeCell ref="C2:C3"/>
    <mergeCell ref="D2:D3"/>
    <mergeCell ref="E2:E3"/>
    <mergeCell ref="F2:F3"/>
    <mergeCell ref="G2:G3"/>
  </mergeCells>
  <phoneticPr fontId="9" type="noConversion"/>
  <conditionalFormatting sqref="K3:Z3 AA3:AA9 AC3:AC9 AE3:AE9 K4:M4 O4:O9 Q4:Q9 S4:S9 U4:U9 W4:W9 Y4:Y9 K5:K9 M5:M9 K13:M18 O13:O18 Q13:Q18 S13:S18 U13:U18 K22:M24 O22:O24 Q22:Q24 S22:S24 U22:U24 K26:M26 O26 Q26 S26 U26 K28:M30 O28:O30 Q28:Q30 S28:S30 U28:U30 K32:M32 O32 Q32 S32 U32 K34:M38 O34:O38 Q34:Q38 S34:S38 U34:U38 K42:M45 O42:O45 Q42:Q45 S42:S45 U42:U45 W42:W45 Y42:Y45 AA42:AA45 AC42:AC45 K51:Q51 K53:Q55 K57:Q1048576">
    <cfRule type="expression" priority="76">
      <formula>COLUMN() - COLUMN(#REF!) + 1 &gt; #REF!</formula>
    </cfRule>
  </conditionalFormatting>
  <conditionalFormatting sqref="R54:AE54">
    <cfRule type="expression" priority="2">
      <formula>COLUMN() - COLUMN(#REF!) + 1 &gt; #REF!</formula>
    </cfRule>
  </conditionalFormatting>
  <conditionalFormatting sqref="W13:W18">
    <cfRule type="expression" priority="29">
      <formula>COLUMN() - COLUMN(#REF!) + 1 &gt; #REF!</formula>
    </cfRule>
  </conditionalFormatting>
  <conditionalFormatting sqref="W22:W24">
    <cfRule type="expression" priority="57">
      <formula>COLUMN() - COLUMN(#REF!) + 1 &gt; #REF!</formula>
    </cfRule>
  </conditionalFormatting>
  <conditionalFormatting sqref="W28:W30">
    <cfRule type="expression" priority="51">
      <formula>COLUMN() - COLUMN(#REF!) + 1 &gt; #REF!</formula>
    </cfRule>
  </conditionalFormatting>
  <conditionalFormatting sqref="W34:W38">
    <cfRule type="expression" priority="47">
      <formula>COLUMN() - COLUMN(#REF!) + 1 &gt; #REF!</formula>
    </cfRule>
  </conditionalFormatting>
  <conditionalFormatting sqref="W49">
    <cfRule type="expression" priority="40">
      <formula>COLUMN() - COLUMN(#REF!) + 1 &gt; #REF!</formula>
    </cfRule>
  </conditionalFormatting>
  <conditionalFormatting sqref="Y13:Y18">
    <cfRule type="expression" priority="60">
      <formula>COLUMN() - COLUMN(#REF!) + 1 &gt; #REF!</formula>
    </cfRule>
  </conditionalFormatting>
  <conditionalFormatting sqref="Y22:Y24">
    <cfRule type="expression" priority="56">
      <formula>COLUMN() - COLUMN(#REF!) + 1 &gt; #REF!</formula>
    </cfRule>
  </conditionalFormatting>
  <conditionalFormatting sqref="Y28:Y30">
    <cfRule type="expression" priority="50">
      <formula>COLUMN() - COLUMN(#REF!) + 1 &gt; #REF!</formula>
    </cfRule>
  </conditionalFormatting>
  <conditionalFormatting sqref="Y34:Y38">
    <cfRule type="expression" priority="46">
      <formula>COLUMN() - COLUMN(#REF!) + 1 &gt; #REF!</formula>
    </cfRule>
  </conditionalFormatting>
  <conditionalFormatting sqref="Y49">
    <cfRule type="expression" priority="39">
      <formula>COLUMN() - COLUMN(#REF!) + 1 &gt; #REF!</formula>
    </cfRule>
  </conditionalFormatting>
  <conditionalFormatting sqref="AA13:AA18">
    <cfRule type="expression" priority="59">
      <formula>COLUMN() - COLUMN(#REF!) + 1 &gt; #REF!</formula>
    </cfRule>
  </conditionalFormatting>
  <conditionalFormatting sqref="AA22:AA24">
    <cfRule type="expression" priority="55">
      <formula>COLUMN() - COLUMN(#REF!) + 1 &gt; #REF!</formula>
    </cfRule>
  </conditionalFormatting>
  <conditionalFormatting sqref="AA28:AA30">
    <cfRule type="expression" priority="49">
      <formula>COLUMN() - COLUMN(#REF!) + 1 &gt; #REF!</formula>
    </cfRule>
  </conditionalFormatting>
  <conditionalFormatting sqref="AA34:AA38">
    <cfRule type="expression" priority="45">
      <formula>COLUMN() - COLUMN(#REF!) + 1 &gt; #REF!</formula>
    </cfRule>
  </conditionalFormatting>
  <conditionalFormatting sqref="AA49">
    <cfRule type="expression" priority="38">
      <formula>COLUMN() - COLUMN(#REF!) + 1 &gt; #REF!</formula>
    </cfRule>
  </conditionalFormatting>
  <conditionalFormatting sqref="AC13:AC18">
    <cfRule type="expression" priority="58">
      <formula>COLUMN() - COLUMN(#REF!) + 1 &gt; #REF!</formula>
    </cfRule>
  </conditionalFormatting>
  <conditionalFormatting sqref="AC22:AC24">
    <cfRule type="expression" priority="52">
      <formula>COLUMN() - COLUMN(#REF!) + 1 &gt; #REF!</formula>
    </cfRule>
  </conditionalFormatting>
  <conditionalFormatting sqref="AC28:AC30">
    <cfRule type="expression" priority="48">
      <formula>COLUMN() - COLUMN(#REF!) + 1 &gt; #REF!</formula>
    </cfRule>
  </conditionalFormatting>
  <conditionalFormatting sqref="AC34:AC38">
    <cfRule type="expression" priority="43">
      <formula>COLUMN() - COLUMN(#REF!) + 1 &gt; #REF!</formula>
    </cfRule>
  </conditionalFormatting>
  <conditionalFormatting sqref="AC49">
    <cfRule type="expression" priority="37">
      <formula>COLUMN() - COLUMN(#REF!) + 1 &gt; #REF!</formula>
    </cfRule>
  </conditionalFormatting>
  <conditionalFormatting sqref="AE3:AE51 AE1 AG25:AG26 AE53 AE55 AE57:AE1048576">
    <cfRule type="containsText" dxfId="3" priority="36" operator="containsText" text="Revisar">
      <formula>NOT(ISERROR(SEARCH("Revisar",AE1)))</formula>
    </cfRule>
  </conditionalFormatting>
  <conditionalFormatting sqref="AE5:AE9 AE13:AE18 AE22:AE24 AG25:AG26 AE26 AE28:AE30 AE32 AE34:AE38 AE42:AE45">
    <cfRule type="cellIs" dxfId="2" priority="64" operator="equal">
      <formula>1</formula>
    </cfRule>
  </conditionalFormatting>
  <conditionalFormatting sqref="AE13:AE18">
    <cfRule type="expression" priority="28">
      <formula>COLUMN() - COLUMN(#REF!) + 1 &gt; #REF!</formula>
    </cfRule>
  </conditionalFormatting>
  <conditionalFormatting sqref="AE22:AE24 AG25:AG26 K49:M49 O49 Q49 S49 U49">
    <cfRule type="expression" priority="42">
      <formula>COLUMN() - COLUMN(#REF!) + 1 &gt; #REF!</formula>
    </cfRule>
  </conditionalFormatting>
  <conditionalFormatting sqref="AE28:AE30">
    <cfRule type="expression" priority="24">
      <formula>COLUMN() - COLUMN(#REF!) + 1 &gt; #REF!</formula>
    </cfRule>
  </conditionalFormatting>
  <conditionalFormatting sqref="AE34:AE38">
    <cfRule type="expression" priority="23">
      <formula>COLUMN() - COLUMN(#REF!) + 1 &gt; #REF!</formula>
    </cfRule>
  </conditionalFormatting>
  <conditionalFormatting sqref="AE42:AE45">
    <cfRule type="expression" priority="22">
      <formula>COLUMN() - COLUMN(#REF!) + 1 &gt; #REF!</formula>
    </cfRule>
  </conditionalFormatting>
  <conditionalFormatting sqref="AE49">
    <cfRule type="expression" priority="20">
      <formula>COLUMN() - COLUMN(#REF!) + 1 &gt; #REF!</formula>
    </cfRule>
    <cfRule type="cellIs" dxfId="1" priority="21" operator="equal">
      <formula>1</formula>
    </cfRule>
    <cfRule type="cellIs" dxfId="0" priority="41" operator="equal">
      <formula>1</formula>
    </cfRule>
  </conditionalFormatting>
  <conditionalFormatting sqref="C59:F59">
    <cfRule type="expression" priority="1">
      <formula>COLUMN() - COLUMN(#REF!) + 1 &gt; #REF!</formula>
    </cfRule>
  </conditionalFormatting>
  <pageMargins left="0.7" right="0.7" top="0.75" bottom="0.75" header="0" footer="0"/>
  <pageSetup scale="38" orientation="landscape" r:id="rId1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8C5B2-DE52-E744-8316-F7E2A1988B5F}">
  <sheetPr codeName="Hoja2"/>
  <dimension ref="A1:A10"/>
  <sheetViews>
    <sheetView workbookViewId="0">
      <selection activeCell="A12" sqref="A12"/>
    </sheetView>
  </sheetViews>
  <sheetFormatPr defaultColWidth="11.42578125" defaultRowHeight="14.45"/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/>
  <dimension ref="B1:R1000"/>
  <sheetViews>
    <sheetView workbookViewId="0"/>
  </sheetViews>
  <sheetFormatPr defaultColWidth="14.42578125" defaultRowHeight="15" customHeight="1"/>
  <cols>
    <col min="1" max="3" width="10.85546875" customWidth="1"/>
    <col min="4" max="4" width="15.42578125" customWidth="1"/>
    <col min="5" max="5" width="16.42578125" customWidth="1"/>
    <col min="6" max="16" width="10.85546875" customWidth="1"/>
    <col min="17" max="17" width="15.42578125" customWidth="1"/>
    <col min="18" max="18" width="15.140625" customWidth="1"/>
    <col min="19" max="26" width="10.85546875" customWidth="1"/>
  </cols>
  <sheetData>
    <row r="1" spans="2:18" ht="14.25" customHeight="1">
      <c r="Q1" s="22"/>
    </row>
    <row r="2" spans="2:18" ht="14.25" customHeight="1">
      <c r="B2" s="15" t="s">
        <v>71</v>
      </c>
      <c r="Q2" s="22"/>
    </row>
    <row r="3" spans="2:18" ht="14.25" customHeight="1">
      <c r="B3" s="15" t="s">
        <v>72</v>
      </c>
      <c r="C3" s="15">
        <v>0.5</v>
      </c>
      <c r="E3" s="15" t="s">
        <v>73</v>
      </c>
      <c r="F3" s="15" t="s">
        <v>74</v>
      </c>
      <c r="I3" s="15" t="s">
        <v>75</v>
      </c>
      <c r="J3" s="15" t="s">
        <v>74</v>
      </c>
      <c r="M3" s="15" t="s">
        <v>76</v>
      </c>
      <c r="Q3" s="22" t="s">
        <v>77</v>
      </c>
    </row>
    <row r="4" spans="2:18" ht="14.25" customHeight="1">
      <c r="B4" s="15" t="s">
        <v>78</v>
      </c>
      <c r="C4" s="15">
        <v>0.4</v>
      </c>
      <c r="E4" s="15">
        <v>1</v>
      </c>
      <c r="F4" s="15">
        <v>0</v>
      </c>
      <c r="G4" s="15">
        <v>39</v>
      </c>
      <c r="I4" s="15">
        <v>1</v>
      </c>
      <c r="J4" s="15">
        <v>0</v>
      </c>
      <c r="K4" s="15">
        <v>69</v>
      </c>
      <c r="M4" s="15">
        <v>1</v>
      </c>
      <c r="N4" s="15">
        <v>0</v>
      </c>
      <c r="O4" s="15">
        <v>69</v>
      </c>
      <c r="Q4" s="22">
        <v>23800000</v>
      </c>
      <c r="R4" s="15">
        <v>350</v>
      </c>
    </row>
    <row r="5" spans="2:18" ht="14.25" customHeight="1">
      <c r="E5" s="15">
        <v>2</v>
      </c>
      <c r="F5" s="15">
        <v>40</v>
      </c>
      <c r="G5" s="15">
        <v>79</v>
      </c>
      <c r="I5" s="15">
        <v>2</v>
      </c>
      <c r="J5" s="15">
        <v>70</v>
      </c>
      <c r="K5" s="15">
        <v>139</v>
      </c>
      <c r="M5" s="15">
        <v>2</v>
      </c>
      <c r="N5" s="15">
        <v>70</v>
      </c>
      <c r="O5" s="15">
        <v>139</v>
      </c>
      <c r="Q5" s="22"/>
    </row>
    <row r="6" spans="2:18" ht="14.25" customHeight="1">
      <c r="E6" s="15">
        <v>3</v>
      </c>
      <c r="F6" s="15">
        <v>80</v>
      </c>
      <c r="G6" s="15">
        <v>119</v>
      </c>
      <c r="I6" s="15">
        <v>3</v>
      </c>
      <c r="J6" s="15">
        <v>140</v>
      </c>
      <c r="K6" s="15">
        <v>209</v>
      </c>
      <c r="M6" s="15">
        <v>3</v>
      </c>
      <c r="N6" s="15">
        <v>140</v>
      </c>
      <c r="O6" s="15">
        <v>209</v>
      </c>
      <c r="Q6" s="22"/>
    </row>
    <row r="7" spans="2:18" ht="14.25" customHeight="1">
      <c r="B7" s="15" t="s">
        <v>79</v>
      </c>
      <c r="E7" s="15">
        <v>4</v>
      </c>
      <c r="F7" s="15">
        <v>120</v>
      </c>
      <c r="G7" s="15">
        <v>159</v>
      </c>
      <c r="I7" s="15">
        <v>4</v>
      </c>
      <c r="J7" s="15">
        <v>210</v>
      </c>
      <c r="K7" s="15">
        <v>279</v>
      </c>
      <c r="M7" s="15">
        <v>4</v>
      </c>
      <c r="N7" s="15">
        <v>210</v>
      </c>
      <c r="O7" s="15">
        <v>279</v>
      </c>
      <c r="Q7" s="22">
        <f>Q4/R4</f>
        <v>68000</v>
      </c>
      <c r="R7" s="22" t="e">
        <f>Q7*'Presupuesto Ejemplo'!#REF!</f>
        <v>#REF!</v>
      </c>
    </row>
    <row r="8" spans="2:18" ht="14.25" customHeight="1">
      <c r="B8" s="15" t="s">
        <v>72</v>
      </c>
      <c r="C8" s="15">
        <v>0.751428571428571</v>
      </c>
      <c r="E8" s="15">
        <v>5</v>
      </c>
      <c r="F8" s="15">
        <v>160</v>
      </c>
      <c r="G8" s="15">
        <v>199</v>
      </c>
      <c r="I8" s="15">
        <v>5</v>
      </c>
      <c r="J8" s="15">
        <v>280</v>
      </c>
      <c r="K8" s="15">
        <v>350</v>
      </c>
      <c r="M8" s="15">
        <v>5</v>
      </c>
      <c r="N8" s="15">
        <v>280</v>
      </c>
      <c r="O8" s="15">
        <v>349</v>
      </c>
      <c r="Q8" s="22"/>
      <c r="R8" s="22" t="e">
        <f>R7/1.19</f>
        <v>#REF!</v>
      </c>
    </row>
    <row r="9" spans="2:18" ht="14.25" customHeight="1">
      <c r="B9" s="15" t="s">
        <v>78</v>
      </c>
      <c r="C9" s="15">
        <v>0.6</v>
      </c>
      <c r="E9" s="15">
        <v>6</v>
      </c>
      <c r="F9" s="15">
        <v>200</v>
      </c>
      <c r="G9" s="15">
        <v>239</v>
      </c>
      <c r="Q9" s="22"/>
      <c r="R9" s="22" t="e">
        <f>R8/5</f>
        <v>#REF!</v>
      </c>
    </row>
    <row r="10" spans="2:18" ht="14.25" customHeight="1">
      <c r="E10" s="15">
        <v>7</v>
      </c>
      <c r="F10" s="15">
        <v>240</v>
      </c>
      <c r="G10" s="15">
        <v>279</v>
      </c>
      <c r="Q10" s="22"/>
    </row>
    <row r="11" spans="2:18" ht="14.25" customHeight="1">
      <c r="E11" s="15">
        <v>8</v>
      </c>
      <c r="F11" s="15">
        <v>280</v>
      </c>
      <c r="G11" s="15">
        <v>350</v>
      </c>
      <c r="Q11" s="22"/>
    </row>
    <row r="12" spans="2:18" ht="14.25" customHeight="1">
      <c r="Q12" s="22"/>
    </row>
    <row r="13" spans="2:18" ht="14.25" customHeight="1">
      <c r="Q13" s="22"/>
    </row>
    <row r="14" spans="2:18" ht="14.25" customHeight="1">
      <c r="Q14" s="22"/>
    </row>
    <row r="15" spans="2:18" ht="14.25" customHeight="1">
      <c r="Q15" s="22"/>
    </row>
    <row r="16" spans="2:18" ht="14.25" customHeight="1">
      <c r="Q16" s="22"/>
    </row>
    <row r="17" spans="2:17" ht="14.25" customHeight="1">
      <c r="Q17" s="22"/>
    </row>
    <row r="18" spans="2:17" ht="14.25" customHeight="1">
      <c r="B18" s="15" t="s">
        <v>80</v>
      </c>
      <c r="Q18" s="22"/>
    </row>
    <row r="19" spans="2:17" ht="14.25" customHeight="1">
      <c r="B19" s="31">
        <f>1500/350</f>
        <v>4.2857142857142856</v>
      </c>
      <c r="Q19" s="22"/>
    </row>
    <row r="20" spans="2:17" ht="14.25" customHeight="1">
      <c r="Q20" s="22"/>
    </row>
    <row r="21" spans="2:17" ht="14.25" customHeight="1">
      <c r="Q21" s="22"/>
    </row>
    <row r="22" spans="2:17" ht="14.25" customHeight="1">
      <c r="Q22" s="22"/>
    </row>
    <row r="23" spans="2:17" ht="14.25" customHeight="1">
      <c r="Q23" s="22"/>
    </row>
    <row r="24" spans="2:17" ht="14.25" customHeight="1">
      <c r="Q24" s="22"/>
    </row>
    <row r="25" spans="2:17" ht="14.25" customHeight="1">
      <c r="Q25" s="22"/>
    </row>
    <row r="26" spans="2:17" ht="14.25" customHeight="1">
      <c r="Q26" s="22"/>
    </row>
    <row r="27" spans="2:17" ht="14.25" customHeight="1">
      <c r="Q27" s="22"/>
    </row>
    <row r="28" spans="2:17" ht="14.25" customHeight="1">
      <c r="Q28" s="22"/>
    </row>
    <row r="29" spans="2:17" ht="14.25" customHeight="1">
      <c r="Q29" s="22"/>
    </row>
    <row r="30" spans="2:17" ht="14.25" customHeight="1">
      <c r="Q30" s="22"/>
    </row>
    <row r="31" spans="2:17" ht="14.25" customHeight="1">
      <c r="Q31" s="22"/>
    </row>
    <row r="32" spans="2:17" ht="14.25" customHeight="1">
      <c r="Q32" s="22"/>
    </row>
    <row r="33" spans="17:17" ht="14.25" customHeight="1">
      <c r="Q33" s="22"/>
    </row>
    <row r="34" spans="17:17" ht="14.25" customHeight="1">
      <c r="Q34" s="22"/>
    </row>
    <row r="35" spans="17:17" ht="14.25" customHeight="1">
      <c r="Q35" s="22"/>
    </row>
    <row r="36" spans="17:17" ht="14.25" customHeight="1">
      <c r="Q36" s="22"/>
    </row>
    <row r="37" spans="17:17" ht="14.25" customHeight="1">
      <c r="Q37" s="22"/>
    </row>
    <row r="38" spans="17:17" ht="14.25" customHeight="1">
      <c r="Q38" s="22"/>
    </row>
    <row r="39" spans="17:17" ht="14.25" customHeight="1">
      <c r="Q39" s="22"/>
    </row>
    <row r="40" spans="17:17" ht="14.25" customHeight="1">
      <c r="Q40" s="22"/>
    </row>
    <row r="41" spans="17:17" ht="14.25" customHeight="1">
      <c r="Q41" s="22"/>
    </row>
    <row r="42" spans="17:17" ht="14.25" customHeight="1">
      <c r="Q42" s="22"/>
    </row>
    <row r="43" spans="17:17" ht="14.25" customHeight="1">
      <c r="Q43" s="22"/>
    </row>
    <row r="44" spans="17:17" ht="14.25" customHeight="1">
      <c r="Q44" s="22"/>
    </row>
    <row r="45" spans="17:17" ht="14.25" customHeight="1">
      <c r="Q45" s="22"/>
    </row>
    <row r="46" spans="17:17" ht="14.25" customHeight="1">
      <c r="Q46" s="22"/>
    </row>
    <row r="47" spans="17:17" ht="14.25" customHeight="1">
      <c r="Q47" s="22"/>
    </row>
    <row r="48" spans="17:17" ht="14.25" customHeight="1">
      <c r="Q48" s="22"/>
    </row>
    <row r="49" spans="17:17" ht="14.25" customHeight="1">
      <c r="Q49" s="22"/>
    </row>
    <row r="50" spans="17:17" ht="14.25" customHeight="1">
      <c r="Q50" s="22"/>
    </row>
    <row r="51" spans="17:17" ht="14.25" customHeight="1">
      <c r="Q51" s="22"/>
    </row>
    <row r="52" spans="17:17" ht="14.25" customHeight="1">
      <c r="Q52" s="22"/>
    </row>
    <row r="53" spans="17:17" ht="14.25" customHeight="1">
      <c r="Q53" s="22"/>
    </row>
    <row r="54" spans="17:17" ht="14.25" customHeight="1">
      <c r="Q54" s="22"/>
    </row>
    <row r="55" spans="17:17" ht="14.25" customHeight="1">
      <c r="Q55" s="22"/>
    </row>
    <row r="56" spans="17:17" ht="14.25" customHeight="1">
      <c r="Q56" s="22"/>
    </row>
    <row r="57" spans="17:17" ht="14.25" customHeight="1">
      <c r="Q57" s="22"/>
    </row>
    <row r="58" spans="17:17" ht="14.25" customHeight="1">
      <c r="Q58" s="22"/>
    </row>
    <row r="59" spans="17:17" ht="14.25" customHeight="1">
      <c r="Q59" s="22"/>
    </row>
    <row r="60" spans="17:17" ht="14.25" customHeight="1">
      <c r="Q60" s="22"/>
    </row>
    <row r="61" spans="17:17" ht="14.25" customHeight="1">
      <c r="Q61" s="22"/>
    </row>
    <row r="62" spans="17:17" ht="14.25" customHeight="1">
      <c r="Q62" s="22"/>
    </row>
    <row r="63" spans="17:17" ht="14.25" customHeight="1">
      <c r="Q63" s="22"/>
    </row>
    <row r="64" spans="17:17" ht="14.25" customHeight="1">
      <c r="Q64" s="22"/>
    </row>
    <row r="65" spans="17:17" ht="14.25" customHeight="1">
      <c r="Q65" s="22"/>
    </row>
    <row r="66" spans="17:17" ht="14.25" customHeight="1">
      <c r="Q66" s="22"/>
    </row>
    <row r="67" spans="17:17" ht="14.25" customHeight="1">
      <c r="Q67" s="22"/>
    </row>
    <row r="68" spans="17:17" ht="14.25" customHeight="1">
      <c r="Q68" s="22"/>
    </row>
    <row r="69" spans="17:17" ht="14.25" customHeight="1">
      <c r="Q69" s="22"/>
    </row>
    <row r="70" spans="17:17" ht="14.25" customHeight="1">
      <c r="Q70" s="22"/>
    </row>
    <row r="71" spans="17:17" ht="14.25" customHeight="1">
      <c r="Q71" s="22"/>
    </row>
    <row r="72" spans="17:17" ht="14.25" customHeight="1">
      <c r="Q72" s="22"/>
    </row>
    <row r="73" spans="17:17" ht="14.25" customHeight="1">
      <c r="Q73" s="22"/>
    </row>
    <row r="74" spans="17:17" ht="14.25" customHeight="1">
      <c r="Q74" s="22"/>
    </row>
    <row r="75" spans="17:17" ht="14.25" customHeight="1">
      <c r="Q75" s="22"/>
    </row>
    <row r="76" spans="17:17" ht="14.25" customHeight="1">
      <c r="Q76" s="22"/>
    </row>
    <row r="77" spans="17:17" ht="14.25" customHeight="1">
      <c r="Q77" s="22"/>
    </row>
    <row r="78" spans="17:17" ht="14.25" customHeight="1">
      <c r="Q78" s="22"/>
    </row>
    <row r="79" spans="17:17" ht="14.25" customHeight="1">
      <c r="Q79" s="22"/>
    </row>
    <row r="80" spans="17:17" ht="14.25" customHeight="1">
      <c r="Q80" s="22"/>
    </row>
    <row r="81" spans="17:17" ht="14.25" customHeight="1">
      <c r="Q81" s="22"/>
    </row>
    <row r="82" spans="17:17" ht="14.25" customHeight="1">
      <c r="Q82" s="22"/>
    </row>
    <row r="83" spans="17:17" ht="14.25" customHeight="1">
      <c r="Q83" s="22"/>
    </row>
    <row r="84" spans="17:17" ht="14.25" customHeight="1">
      <c r="Q84" s="22"/>
    </row>
    <row r="85" spans="17:17" ht="14.25" customHeight="1">
      <c r="Q85" s="22"/>
    </row>
    <row r="86" spans="17:17" ht="14.25" customHeight="1">
      <c r="Q86" s="22"/>
    </row>
    <row r="87" spans="17:17" ht="14.25" customHeight="1">
      <c r="Q87" s="22"/>
    </row>
    <row r="88" spans="17:17" ht="14.25" customHeight="1">
      <c r="Q88" s="22"/>
    </row>
    <row r="89" spans="17:17" ht="14.25" customHeight="1">
      <c r="Q89" s="22"/>
    </row>
    <row r="90" spans="17:17" ht="14.25" customHeight="1">
      <c r="Q90" s="22"/>
    </row>
    <row r="91" spans="17:17" ht="14.25" customHeight="1">
      <c r="Q91" s="22"/>
    </row>
    <row r="92" spans="17:17" ht="14.25" customHeight="1">
      <c r="Q92" s="22"/>
    </row>
    <row r="93" spans="17:17" ht="14.25" customHeight="1">
      <c r="Q93" s="22"/>
    </row>
    <row r="94" spans="17:17" ht="14.25" customHeight="1">
      <c r="Q94" s="22"/>
    </row>
    <row r="95" spans="17:17" ht="14.25" customHeight="1">
      <c r="Q95" s="22"/>
    </row>
    <row r="96" spans="17:17" ht="14.25" customHeight="1">
      <c r="Q96" s="22"/>
    </row>
    <row r="97" spans="17:17" ht="14.25" customHeight="1">
      <c r="Q97" s="22"/>
    </row>
    <row r="98" spans="17:17" ht="14.25" customHeight="1">
      <c r="Q98" s="22"/>
    </row>
    <row r="99" spans="17:17" ht="14.25" customHeight="1">
      <c r="Q99" s="22"/>
    </row>
    <row r="100" spans="17:17" ht="14.25" customHeight="1">
      <c r="Q100" s="22"/>
    </row>
    <row r="101" spans="17:17" ht="14.25" customHeight="1">
      <c r="Q101" s="22"/>
    </row>
    <row r="102" spans="17:17" ht="14.25" customHeight="1">
      <c r="Q102" s="22"/>
    </row>
    <row r="103" spans="17:17" ht="14.25" customHeight="1">
      <c r="Q103" s="22"/>
    </row>
    <row r="104" spans="17:17" ht="14.25" customHeight="1">
      <c r="Q104" s="22"/>
    </row>
    <row r="105" spans="17:17" ht="14.25" customHeight="1">
      <c r="Q105" s="22"/>
    </row>
    <row r="106" spans="17:17" ht="14.25" customHeight="1">
      <c r="Q106" s="22"/>
    </row>
    <row r="107" spans="17:17" ht="14.25" customHeight="1">
      <c r="Q107" s="22"/>
    </row>
    <row r="108" spans="17:17" ht="14.25" customHeight="1">
      <c r="Q108" s="22"/>
    </row>
    <row r="109" spans="17:17" ht="14.25" customHeight="1">
      <c r="Q109" s="22"/>
    </row>
    <row r="110" spans="17:17" ht="14.25" customHeight="1">
      <c r="Q110" s="22"/>
    </row>
    <row r="111" spans="17:17" ht="14.25" customHeight="1">
      <c r="Q111" s="22"/>
    </row>
    <row r="112" spans="17:17" ht="14.25" customHeight="1">
      <c r="Q112" s="22"/>
    </row>
    <row r="113" spans="17:17" ht="14.25" customHeight="1">
      <c r="Q113" s="22"/>
    </row>
    <row r="114" spans="17:17" ht="14.25" customHeight="1">
      <c r="Q114" s="22"/>
    </row>
    <row r="115" spans="17:17" ht="14.25" customHeight="1">
      <c r="Q115" s="22"/>
    </row>
    <row r="116" spans="17:17" ht="14.25" customHeight="1">
      <c r="Q116" s="22"/>
    </row>
    <row r="117" spans="17:17" ht="14.25" customHeight="1">
      <c r="Q117" s="22"/>
    </row>
    <row r="118" spans="17:17" ht="14.25" customHeight="1">
      <c r="Q118" s="22"/>
    </row>
    <row r="119" spans="17:17" ht="14.25" customHeight="1">
      <c r="Q119" s="22"/>
    </row>
    <row r="120" spans="17:17" ht="14.25" customHeight="1">
      <c r="Q120" s="22"/>
    </row>
    <row r="121" spans="17:17" ht="14.25" customHeight="1">
      <c r="Q121" s="22"/>
    </row>
    <row r="122" spans="17:17" ht="14.25" customHeight="1">
      <c r="Q122" s="22"/>
    </row>
    <row r="123" spans="17:17" ht="14.25" customHeight="1">
      <c r="Q123" s="22"/>
    </row>
    <row r="124" spans="17:17" ht="14.25" customHeight="1">
      <c r="Q124" s="22"/>
    </row>
    <row r="125" spans="17:17" ht="14.25" customHeight="1">
      <c r="Q125" s="22"/>
    </row>
    <row r="126" spans="17:17" ht="14.25" customHeight="1">
      <c r="Q126" s="22"/>
    </row>
    <row r="127" spans="17:17" ht="14.25" customHeight="1">
      <c r="Q127" s="22"/>
    </row>
    <row r="128" spans="17:17" ht="14.25" customHeight="1">
      <c r="Q128" s="22"/>
    </row>
    <row r="129" spans="17:17" ht="14.25" customHeight="1">
      <c r="Q129" s="22"/>
    </row>
    <row r="130" spans="17:17" ht="14.25" customHeight="1">
      <c r="Q130" s="22"/>
    </row>
    <row r="131" spans="17:17" ht="14.25" customHeight="1">
      <c r="Q131" s="22"/>
    </row>
    <row r="132" spans="17:17" ht="14.25" customHeight="1">
      <c r="Q132" s="22"/>
    </row>
    <row r="133" spans="17:17" ht="14.25" customHeight="1">
      <c r="Q133" s="22"/>
    </row>
    <row r="134" spans="17:17" ht="14.25" customHeight="1">
      <c r="Q134" s="22"/>
    </row>
    <row r="135" spans="17:17" ht="14.25" customHeight="1">
      <c r="Q135" s="22"/>
    </row>
    <row r="136" spans="17:17" ht="14.25" customHeight="1">
      <c r="Q136" s="22"/>
    </row>
    <row r="137" spans="17:17" ht="14.25" customHeight="1">
      <c r="Q137" s="22"/>
    </row>
    <row r="138" spans="17:17" ht="14.25" customHeight="1">
      <c r="Q138" s="22"/>
    </row>
    <row r="139" spans="17:17" ht="14.25" customHeight="1">
      <c r="Q139" s="22"/>
    </row>
    <row r="140" spans="17:17" ht="14.25" customHeight="1">
      <c r="Q140" s="22"/>
    </row>
    <row r="141" spans="17:17" ht="14.25" customHeight="1">
      <c r="Q141" s="22"/>
    </row>
    <row r="142" spans="17:17" ht="14.25" customHeight="1">
      <c r="Q142" s="22"/>
    </row>
    <row r="143" spans="17:17" ht="14.25" customHeight="1">
      <c r="Q143" s="22"/>
    </row>
    <row r="144" spans="17:17" ht="14.25" customHeight="1">
      <c r="Q144" s="22"/>
    </row>
    <row r="145" spans="17:17" ht="14.25" customHeight="1">
      <c r="Q145" s="22"/>
    </row>
    <row r="146" spans="17:17" ht="14.25" customHeight="1">
      <c r="Q146" s="22"/>
    </row>
    <row r="147" spans="17:17" ht="14.25" customHeight="1">
      <c r="Q147" s="22"/>
    </row>
    <row r="148" spans="17:17" ht="14.25" customHeight="1">
      <c r="Q148" s="22"/>
    </row>
    <row r="149" spans="17:17" ht="14.25" customHeight="1">
      <c r="Q149" s="22"/>
    </row>
    <row r="150" spans="17:17" ht="14.25" customHeight="1">
      <c r="Q150" s="22"/>
    </row>
    <row r="151" spans="17:17" ht="14.25" customHeight="1">
      <c r="Q151" s="22"/>
    </row>
    <row r="152" spans="17:17" ht="14.25" customHeight="1">
      <c r="Q152" s="22"/>
    </row>
    <row r="153" spans="17:17" ht="14.25" customHeight="1">
      <c r="Q153" s="22"/>
    </row>
    <row r="154" spans="17:17" ht="14.25" customHeight="1">
      <c r="Q154" s="22"/>
    </row>
    <row r="155" spans="17:17" ht="14.25" customHeight="1">
      <c r="Q155" s="22"/>
    </row>
    <row r="156" spans="17:17" ht="14.25" customHeight="1">
      <c r="Q156" s="22"/>
    </row>
    <row r="157" spans="17:17" ht="14.25" customHeight="1">
      <c r="Q157" s="22"/>
    </row>
    <row r="158" spans="17:17" ht="14.25" customHeight="1">
      <c r="Q158" s="22"/>
    </row>
    <row r="159" spans="17:17" ht="14.25" customHeight="1">
      <c r="Q159" s="22"/>
    </row>
    <row r="160" spans="17:17" ht="14.25" customHeight="1">
      <c r="Q160" s="22"/>
    </row>
    <row r="161" spans="17:17" ht="14.25" customHeight="1">
      <c r="Q161" s="22"/>
    </row>
    <row r="162" spans="17:17" ht="14.25" customHeight="1">
      <c r="Q162" s="22"/>
    </row>
    <row r="163" spans="17:17" ht="14.25" customHeight="1">
      <c r="Q163" s="22"/>
    </row>
    <row r="164" spans="17:17" ht="14.25" customHeight="1">
      <c r="Q164" s="22"/>
    </row>
    <row r="165" spans="17:17" ht="14.25" customHeight="1">
      <c r="Q165" s="22"/>
    </row>
    <row r="166" spans="17:17" ht="14.25" customHeight="1">
      <c r="Q166" s="22"/>
    </row>
    <row r="167" spans="17:17" ht="14.25" customHeight="1">
      <c r="Q167" s="22"/>
    </row>
    <row r="168" spans="17:17" ht="14.25" customHeight="1">
      <c r="Q168" s="22"/>
    </row>
    <row r="169" spans="17:17" ht="14.25" customHeight="1">
      <c r="Q169" s="22"/>
    </row>
    <row r="170" spans="17:17" ht="14.25" customHeight="1">
      <c r="Q170" s="22"/>
    </row>
    <row r="171" spans="17:17" ht="14.25" customHeight="1">
      <c r="Q171" s="22"/>
    </row>
    <row r="172" spans="17:17" ht="14.25" customHeight="1">
      <c r="Q172" s="22"/>
    </row>
    <row r="173" spans="17:17" ht="14.25" customHeight="1">
      <c r="Q173" s="22"/>
    </row>
    <row r="174" spans="17:17" ht="14.25" customHeight="1">
      <c r="Q174" s="22"/>
    </row>
    <row r="175" spans="17:17" ht="14.25" customHeight="1">
      <c r="Q175" s="22"/>
    </row>
    <row r="176" spans="17:17" ht="14.25" customHeight="1">
      <c r="Q176" s="22"/>
    </row>
    <row r="177" spans="17:17" ht="14.25" customHeight="1">
      <c r="Q177" s="22"/>
    </row>
    <row r="178" spans="17:17" ht="14.25" customHeight="1">
      <c r="Q178" s="22"/>
    </row>
    <row r="179" spans="17:17" ht="14.25" customHeight="1">
      <c r="Q179" s="22"/>
    </row>
    <row r="180" spans="17:17" ht="14.25" customHeight="1">
      <c r="Q180" s="22"/>
    </row>
    <row r="181" spans="17:17" ht="14.25" customHeight="1">
      <c r="Q181" s="22"/>
    </row>
    <row r="182" spans="17:17" ht="14.25" customHeight="1">
      <c r="Q182" s="22"/>
    </row>
    <row r="183" spans="17:17" ht="14.25" customHeight="1">
      <c r="Q183" s="22"/>
    </row>
    <row r="184" spans="17:17" ht="14.25" customHeight="1">
      <c r="Q184" s="22"/>
    </row>
    <row r="185" spans="17:17" ht="14.25" customHeight="1">
      <c r="Q185" s="22"/>
    </row>
    <row r="186" spans="17:17" ht="14.25" customHeight="1">
      <c r="Q186" s="22"/>
    </row>
    <row r="187" spans="17:17" ht="14.25" customHeight="1">
      <c r="Q187" s="22"/>
    </row>
    <row r="188" spans="17:17" ht="14.25" customHeight="1">
      <c r="Q188" s="22"/>
    </row>
    <row r="189" spans="17:17" ht="14.25" customHeight="1">
      <c r="Q189" s="22"/>
    </row>
    <row r="190" spans="17:17" ht="14.25" customHeight="1">
      <c r="Q190" s="22"/>
    </row>
    <row r="191" spans="17:17" ht="14.25" customHeight="1">
      <c r="Q191" s="22"/>
    </row>
    <row r="192" spans="17:17" ht="14.25" customHeight="1">
      <c r="Q192" s="22"/>
    </row>
    <row r="193" spans="17:17" ht="14.25" customHeight="1">
      <c r="Q193" s="22"/>
    </row>
    <row r="194" spans="17:17" ht="14.25" customHeight="1">
      <c r="Q194" s="22"/>
    </row>
    <row r="195" spans="17:17" ht="14.25" customHeight="1">
      <c r="Q195" s="22"/>
    </row>
    <row r="196" spans="17:17" ht="14.25" customHeight="1">
      <c r="Q196" s="22"/>
    </row>
    <row r="197" spans="17:17" ht="14.25" customHeight="1">
      <c r="Q197" s="22"/>
    </row>
    <row r="198" spans="17:17" ht="14.25" customHeight="1">
      <c r="Q198" s="22"/>
    </row>
    <row r="199" spans="17:17" ht="14.25" customHeight="1">
      <c r="Q199" s="22"/>
    </row>
    <row r="200" spans="17:17" ht="14.25" customHeight="1">
      <c r="Q200" s="22"/>
    </row>
    <row r="201" spans="17:17" ht="14.25" customHeight="1">
      <c r="Q201" s="22"/>
    </row>
    <row r="202" spans="17:17" ht="14.25" customHeight="1">
      <c r="Q202" s="22"/>
    </row>
    <row r="203" spans="17:17" ht="14.25" customHeight="1">
      <c r="Q203" s="22"/>
    </row>
    <row r="204" spans="17:17" ht="14.25" customHeight="1">
      <c r="Q204" s="22"/>
    </row>
    <row r="205" spans="17:17" ht="14.25" customHeight="1">
      <c r="Q205" s="22"/>
    </row>
    <row r="206" spans="17:17" ht="14.25" customHeight="1">
      <c r="Q206" s="22"/>
    </row>
    <row r="207" spans="17:17" ht="14.25" customHeight="1">
      <c r="Q207" s="22"/>
    </row>
    <row r="208" spans="17:17" ht="14.25" customHeight="1">
      <c r="Q208" s="22"/>
    </row>
    <row r="209" spans="17:17" ht="14.25" customHeight="1">
      <c r="Q209" s="22"/>
    </row>
    <row r="210" spans="17:17" ht="14.25" customHeight="1">
      <c r="Q210" s="22"/>
    </row>
    <row r="211" spans="17:17" ht="14.25" customHeight="1">
      <c r="Q211" s="22"/>
    </row>
    <row r="212" spans="17:17" ht="14.25" customHeight="1">
      <c r="Q212" s="22"/>
    </row>
    <row r="213" spans="17:17" ht="14.25" customHeight="1">
      <c r="Q213" s="22"/>
    </row>
    <row r="214" spans="17:17" ht="14.25" customHeight="1">
      <c r="Q214" s="22"/>
    </row>
    <row r="215" spans="17:17" ht="14.25" customHeight="1">
      <c r="Q215" s="22"/>
    </row>
    <row r="216" spans="17:17" ht="14.25" customHeight="1">
      <c r="Q216" s="22"/>
    </row>
    <row r="217" spans="17:17" ht="14.25" customHeight="1">
      <c r="Q217" s="22"/>
    </row>
    <row r="218" spans="17:17" ht="14.25" customHeight="1">
      <c r="Q218" s="22"/>
    </row>
    <row r="219" spans="17:17" ht="14.25" customHeight="1">
      <c r="Q219" s="22"/>
    </row>
    <row r="220" spans="17:17" ht="14.25" customHeight="1">
      <c r="Q220" s="22"/>
    </row>
    <row r="221" spans="17:17" ht="14.25" customHeight="1">
      <c r="Q221" s="22"/>
    </row>
    <row r="222" spans="17:17" ht="14.25" customHeight="1">
      <c r="Q222" s="22"/>
    </row>
    <row r="223" spans="17:17" ht="14.25" customHeight="1">
      <c r="Q223" s="22"/>
    </row>
    <row r="224" spans="17:17" ht="14.25" customHeight="1">
      <c r="Q224" s="22"/>
    </row>
    <row r="225" spans="17:17" ht="14.25" customHeight="1">
      <c r="Q225" s="22"/>
    </row>
    <row r="226" spans="17:17" ht="14.25" customHeight="1">
      <c r="Q226" s="22"/>
    </row>
    <row r="227" spans="17:17" ht="14.25" customHeight="1">
      <c r="Q227" s="22"/>
    </row>
    <row r="228" spans="17:17" ht="14.25" customHeight="1">
      <c r="Q228" s="22"/>
    </row>
    <row r="229" spans="17:17" ht="14.25" customHeight="1">
      <c r="Q229" s="22"/>
    </row>
    <row r="230" spans="17:17" ht="14.25" customHeight="1">
      <c r="Q230" s="22"/>
    </row>
    <row r="231" spans="17:17" ht="14.25" customHeight="1">
      <c r="Q231" s="22"/>
    </row>
    <row r="232" spans="17:17" ht="14.25" customHeight="1">
      <c r="Q232" s="22"/>
    </row>
    <row r="233" spans="17:17" ht="14.25" customHeight="1">
      <c r="Q233" s="22"/>
    </row>
    <row r="234" spans="17:17" ht="14.25" customHeight="1">
      <c r="Q234" s="22"/>
    </row>
    <row r="235" spans="17:17" ht="14.25" customHeight="1">
      <c r="Q235" s="22"/>
    </row>
    <row r="236" spans="17:17" ht="14.25" customHeight="1">
      <c r="Q236" s="22"/>
    </row>
    <row r="237" spans="17:17" ht="14.25" customHeight="1">
      <c r="Q237" s="22"/>
    </row>
    <row r="238" spans="17:17" ht="14.25" customHeight="1">
      <c r="Q238" s="22"/>
    </row>
    <row r="239" spans="17:17" ht="14.25" customHeight="1">
      <c r="Q239" s="22"/>
    </row>
    <row r="240" spans="17:17" ht="14.25" customHeight="1">
      <c r="Q240" s="22"/>
    </row>
    <row r="241" spans="17:17" ht="14.25" customHeight="1">
      <c r="Q241" s="22"/>
    </row>
    <row r="242" spans="17:17" ht="14.25" customHeight="1">
      <c r="Q242" s="22"/>
    </row>
    <row r="243" spans="17:17" ht="14.25" customHeight="1">
      <c r="Q243" s="22"/>
    </row>
    <row r="244" spans="17:17" ht="14.25" customHeight="1">
      <c r="Q244" s="22"/>
    </row>
    <row r="245" spans="17:17" ht="14.25" customHeight="1">
      <c r="Q245" s="22"/>
    </row>
    <row r="246" spans="17:17" ht="14.25" customHeight="1">
      <c r="Q246" s="22"/>
    </row>
    <row r="247" spans="17:17" ht="14.25" customHeight="1">
      <c r="Q247" s="22"/>
    </row>
    <row r="248" spans="17:17" ht="14.25" customHeight="1">
      <c r="Q248" s="22"/>
    </row>
    <row r="249" spans="17:17" ht="14.25" customHeight="1">
      <c r="Q249" s="22"/>
    </row>
    <row r="250" spans="17:17" ht="14.25" customHeight="1">
      <c r="Q250" s="22"/>
    </row>
    <row r="251" spans="17:17" ht="14.25" customHeight="1">
      <c r="Q251" s="22"/>
    </row>
    <row r="252" spans="17:17" ht="14.25" customHeight="1">
      <c r="Q252" s="22"/>
    </row>
    <row r="253" spans="17:17" ht="14.25" customHeight="1">
      <c r="Q253" s="22"/>
    </row>
    <row r="254" spans="17:17" ht="14.25" customHeight="1">
      <c r="Q254" s="22"/>
    </row>
    <row r="255" spans="17:17" ht="14.25" customHeight="1">
      <c r="Q255" s="22"/>
    </row>
    <row r="256" spans="17:17" ht="14.25" customHeight="1">
      <c r="Q256" s="22"/>
    </row>
    <row r="257" spans="17:17" ht="14.25" customHeight="1">
      <c r="Q257" s="22"/>
    </row>
    <row r="258" spans="17:17" ht="14.25" customHeight="1">
      <c r="Q258" s="22"/>
    </row>
    <row r="259" spans="17:17" ht="14.25" customHeight="1">
      <c r="Q259" s="22"/>
    </row>
    <row r="260" spans="17:17" ht="14.25" customHeight="1">
      <c r="Q260" s="22"/>
    </row>
    <row r="261" spans="17:17" ht="14.25" customHeight="1">
      <c r="Q261" s="22"/>
    </row>
    <row r="262" spans="17:17" ht="14.25" customHeight="1">
      <c r="Q262" s="22"/>
    </row>
    <row r="263" spans="17:17" ht="14.25" customHeight="1">
      <c r="Q263" s="22"/>
    </row>
    <row r="264" spans="17:17" ht="14.25" customHeight="1">
      <c r="Q264" s="22"/>
    </row>
    <row r="265" spans="17:17" ht="14.25" customHeight="1">
      <c r="Q265" s="22"/>
    </row>
    <row r="266" spans="17:17" ht="14.25" customHeight="1">
      <c r="Q266" s="22"/>
    </row>
    <row r="267" spans="17:17" ht="14.25" customHeight="1">
      <c r="Q267" s="22"/>
    </row>
    <row r="268" spans="17:17" ht="14.25" customHeight="1">
      <c r="Q268" s="22"/>
    </row>
    <row r="269" spans="17:17" ht="14.25" customHeight="1">
      <c r="Q269" s="22"/>
    </row>
    <row r="270" spans="17:17" ht="14.25" customHeight="1">
      <c r="Q270" s="22"/>
    </row>
    <row r="271" spans="17:17" ht="14.25" customHeight="1">
      <c r="Q271" s="22"/>
    </row>
    <row r="272" spans="17:17" ht="14.25" customHeight="1">
      <c r="Q272" s="22"/>
    </row>
    <row r="273" spans="17:17" ht="14.25" customHeight="1">
      <c r="Q273" s="22"/>
    </row>
    <row r="274" spans="17:17" ht="14.25" customHeight="1">
      <c r="Q274" s="22"/>
    </row>
    <row r="275" spans="17:17" ht="14.25" customHeight="1">
      <c r="Q275" s="22"/>
    </row>
    <row r="276" spans="17:17" ht="14.25" customHeight="1">
      <c r="Q276" s="22"/>
    </row>
    <row r="277" spans="17:17" ht="14.25" customHeight="1">
      <c r="Q277" s="22"/>
    </row>
    <row r="278" spans="17:17" ht="14.25" customHeight="1">
      <c r="Q278" s="22"/>
    </row>
    <row r="279" spans="17:17" ht="14.25" customHeight="1">
      <c r="Q279" s="22"/>
    </row>
    <row r="280" spans="17:17" ht="14.25" customHeight="1">
      <c r="Q280" s="22"/>
    </row>
    <row r="281" spans="17:17" ht="14.25" customHeight="1">
      <c r="Q281" s="22"/>
    </row>
    <row r="282" spans="17:17" ht="14.25" customHeight="1">
      <c r="Q282" s="22"/>
    </row>
    <row r="283" spans="17:17" ht="14.25" customHeight="1">
      <c r="Q283" s="22"/>
    </row>
    <row r="284" spans="17:17" ht="14.25" customHeight="1">
      <c r="Q284" s="22"/>
    </row>
    <row r="285" spans="17:17" ht="14.25" customHeight="1">
      <c r="Q285" s="22"/>
    </row>
    <row r="286" spans="17:17" ht="14.25" customHeight="1">
      <c r="Q286" s="22"/>
    </row>
    <row r="287" spans="17:17" ht="14.25" customHeight="1">
      <c r="Q287" s="22"/>
    </row>
    <row r="288" spans="17:17" ht="14.25" customHeight="1">
      <c r="Q288" s="22"/>
    </row>
    <row r="289" spans="17:17" ht="14.25" customHeight="1">
      <c r="Q289" s="22"/>
    </row>
    <row r="290" spans="17:17" ht="14.25" customHeight="1">
      <c r="Q290" s="22"/>
    </row>
    <row r="291" spans="17:17" ht="14.25" customHeight="1">
      <c r="Q291" s="22"/>
    </row>
    <row r="292" spans="17:17" ht="14.25" customHeight="1">
      <c r="Q292" s="22"/>
    </row>
    <row r="293" spans="17:17" ht="14.25" customHeight="1">
      <c r="Q293" s="22"/>
    </row>
    <row r="294" spans="17:17" ht="14.25" customHeight="1">
      <c r="Q294" s="22"/>
    </row>
    <row r="295" spans="17:17" ht="14.25" customHeight="1">
      <c r="Q295" s="22"/>
    </row>
    <row r="296" spans="17:17" ht="14.25" customHeight="1">
      <c r="Q296" s="22"/>
    </row>
    <row r="297" spans="17:17" ht="14.25" customHeight="1">
      <c r="Q297" s="22"/>
    </row>
    <row r="298" spans="17:17" ht="14.25" customHeight="1">
      <c r="Q298" s="22"/>
    </row>
    <row r="299" spans="17:17" ht="14.25" customHeight="1">
      <c r="Q299" s="22"/>
    </row>
    <row r="300" spans="17:17" ht="14.25" customHeight="1">
      <c r="Q300" s="22"/>
    </row>
    <row r="301" spans="17:17" ht="14.25" customHeight="1">
      <c r="Q301" s="22"/>
    </row>
    <row r="302" spans="17:17" ht="14.25" customHeight="1">
      <c r="Q302" s="22"/>
    </row>
    <row r="303" spans="17:17" ht="14.25" customHeight="1">
      <c r="Q303" s="22"/>
    </row>
    <row r="304" spans="17:17" ht="14.25" customHeight="1">
      <c r="Q304" s="22"/>
    </row>
    <row r="305" spans="17:17" ht="14.25" customHeight="1">
      <c r="Q305" s="22"/>
    </row>
    <row r="306" spans="17:17" ht="14.25" customHeight="1">
      <c r="Q306" s="22"/>
    </row>
    <row r="307" spans="17:17" ht="14.25" customHeight="1">
      <c r="Q307" s="22"/>
    </row>
    <row r="308" spans="17:17" ht="14.25" customHeight="1">
      <c r="Q308" s="22"/>
    </row>
    <row r="309" spans="17:17" ht="14.25" customHeight="1">
      <c r="Q309" s="22"/>
    </row>
    <row r="310" spans="17:17" ht="14.25" customHeight="1">
      <c r="Q310" s="22"/>
    </row>
    <row r="311" spans="17:17" ht="14.25" customHeight="1">
      <c r="Q311" s="22"/>
    </row>
    <row r="312" spans="17:17" ht="14.25" customHeight="1">
      <c r="Q312" s="22"/>
    </row>
    <row r="313" spans="17:17" ht="14.25" customHeight="1">
      <c r="Q313" s="22"/>
    </row>
    <row r="314" spans="17:17" ht="14.25" customHeight="1">
      <c r="Q314" s="22"/>
    </row>
    <row r="315" spans="17:17" ht="14.25" customHeight="1">
      <c r="Q315" s="22"/>
    </row>
    <row r="316" spans="17:17" ht="14.25" customHeight="1">
      <c r="Q316" s="22"/>
    </row>
    <row r="317" spans="17:17" ht="14.25" customHeight="1">
      <c r="Q317" s="22"/>
    </row>
    <row r="318" spans="17:17" ht="14.25" customHeight="1">
      <c r="Q318" s="22"/>
    </row>
    <row r="319" spans="17:17" ht="14.25" customHeight="1">
      <c r="Q319" s="22"/>
    </row>
    <row r="320" spans="17:17" ht="14.25" customHeight="1">
      <c r="Q320" s="22"/>
    </row>
    <row r="321" spans="17:17" ht="14.25" customHeight="1">
      <c r="Q321" s="22"/>
    </row>
    <row r="322" spans="17:17" ht="14.25" customHeight="1">
      <c r="Q322" s="22"/>
    </row>
    <row r="323" spans="17:17" ht="14.25" customHeight="1">
      <c r="Q323" s="22"/>
    </row>
    <row r="324" spans="17:17" ht="14.25" customHeight="1">
      <c r="Q324" s="22"/>
    </row>
    <row r="325" spans="17:17" ht="14.25" customHeight="1">
      <c r="Q325" s="22"/>
    </row>
    <row r="326" spans="17:17" ht="14.25" customHeight="1">
      <c r="Q326" s="22"/>
    </row>
    <row r="327" spans="17:17" ht="14.25" customHeight="1">
      <c r="Q327" s="22"/>
    </row>
    <row r="328" spans="17:17" ht="14.25" customHeight="1">
      <c r="Q328" s="22"/>
    </row>
    <row r="329" spans="17:17" ht="14.25" customHeight="1">
      <c r="Q329" s="22"/>
    </row>
    <row r="330" spans="17:17" ht="14.25" customHeight="1">
      <c r="Q330" s="22"/>
    </row>
    <row r="331" spans="17:17" ht="14.25" customHeight="1">
      <c r="Q331" s="22"/>
    </row>
    <row r="332" spans="17:17" ht="14.25" customHeight="1">
      <c r="Q332" s="22"/>
    </row>
    <row r="333" spans="17:17" ht="14.25" customHeight="1">
      <c r="Q333" s="22"/>
    </row>
    <row r="334" spans="17:17" ht="14.25" customHeight="1">
      <c r="Q334" s="22"/>
    </row>
    <row r="335" spans="17:17" ht="14.25" customHeight="1">
      <c r="Q335" s="22"/>
    </row>
    <row r="336" spans="17:17" ht="14.25" customHeight="1">
      <c r="Q336" s="22"/>
    </row>
    <row r="337" spans="17:17" ht="14.25" customHeight="1">
      <c r="Q337" s="22"/>
    </row>
    <row r="338" spans="17:17" ht="14.25" customHeight="1">
      <c r="Q338" s="22"/>
    </row>
    <row r="339" spans="17:17" ht="14.25" customHeight="1">
      <c r="Q339" s="22"/>
    </row>
    <row r="340" spans="17:17" ht="14.25" customHeight="1">
      <c r="Q340" s="22"/>
    </row>
    <row r="341" spans="17:17" ht="14.25" customHeight="1">
      <c r="Q341" s="22"/>
    </row>
    <row r="342" spans="17:17" ht="14.25" customHeight="1">
      <c r="Q342" s="22"/>
    </row>
    <row r="343" spans="17:17" ht="14.25" customHeight="1">
      <c r="Q343" s="22"/>
    </row>
    <row r="344" spans="17:17" ht="14.25" customHeight="1">
      <c r="Q344" s="22"/>
    </row>
    <row r="345" spans="17:17" ht="14.25" customHeight="1">
      <c r="Q345" s="22"/>
    </row>
    <row r="346" spans="17:17" ht="14.25" customHeight="1">
      <c r="Q346" s="22"/>
    </row>
    <row r="347" spans="17:17" ht="14.25" customHeight="1">
      <c r="Q347" s="22"/>
    </row>
    <row r="348" spans="17:17" ht="14.25" customHeight="1">
      <c r="Q348" s="22"/>
    </row>
    <row r="349" spans="17:17" ht="14.25" customHeight="1">
      <c r="Q349" s="22"/>
    </row>
    <row r="350" spans="17:17" ht="14.25" customHeight="1">
      <c r="Q350" s="22"/>
    </row>
    <row r="351" spans="17:17" ht="14.25" customHeight="1">
      <c r="Q351" s="22"/>
    </row>
    <row r="352" spans="17:17" ht="14.25" customHeight="1">
      <c r="Q352" s="22"/>
    </row>
    <row r="353" spans="17:17" ht="14.25" customHeight="1">
      <c r="Q353" s="22"/>
    </row>
    <row r="354" spans="17:17" ht="14.25" customHeight="1">
      <c r="Q354" s="22"/>
    </row>
    <row r="355" spans="17:17" ht="14.25" customHeight="1">
      <c r="Q355" s="22"/>
    </row>
    <row r="356" spans="17:17" ht="14.25" customHeight="1">
      <c r="Q356" s="22"/>
    </row>
    <row r="357" spans="17:17" ht="14.25" customHeight="1">
      <c r="Q357" s="22"/>
    </row>
    <row r="358" spans="17:17" ht="14.25" customHeight="1">
      <c r="Q358" s="22"/>
    </row>
    <row r="359" spans="17:17" ht="14.25" customHeight="1">
      <c r="Q359" s="22"/>
    </row>
    <row r="360" spans="17:17" ht="14.25" customHeight="1">
      <c r="Q360" s="22"/>
    </row>
    <row r="361" spans="17:17" ht="14.25" customHeight="1">
      <c r="Q361" s="22"/>
    </row>
    <row r="362" spans="17:17" ht="14.25" customHeight="1">
      <c r="Q362" s="22"/>
    </row>
    <row r="363" spans="17:17" ht="14.25" customHeight="1">
      <c r="Q363" s="22"/>
    </row>
    <row r="364" spans="17:17" ht="14.25" customHeight="1">
      <c r="Q364" s="22"/>
    </row>
    <row r="365" spans="17:17" ht="14.25" customHeight="1">
      <c r="Q365" s="22"/>
    </row>
    <row r="366" spans="17:17" ht="14.25" customHeight="1">
      <c r="Q366" s="22"/>
    </row>
    <row r="367" spans="17:17" ht="14.25" customHeight="1">
      <c r="Q367" s="22"/>
    </row>
    <row r="368" spans="17:17" ht="14.25" customHeight="1">
      <c r="Q368" s="22"/>
    </row>
    <row r="369" spans="17:17" ht="14.25" customHeight="1">
      <c r="Q369" s="22"/>
    </row>
    <row r="370" spans="17:17" ht="14.25" customHeight="1">
      <c r="Q370" s="22"/>
    </row>
    <row r="371" spans="17:17" ht="14.25" customHeight="1">
      <c r="Q371" s="22"/>
    </row>
    <row r="372" spans="17:17" ht="14.25" customHeight="1">
      <c r="Q372" s="22"/>
    </row>
    <row r="373" spans="17:17" ht="14.25" customHeight="1">
      <c r="Q373" s="22"/>
    </row>
    <row r="374" spans="17:17" ht="14.25" customHeight="1">
      <c r="Q374" s="22"/>
    </row>
    <row r="375" spans="17:17" ht="14.25" customHeight="1">
      <c r="Q375" s="22"/>
    </row>
    <row r="376" spans="17:17" ht="14.25" customHeight="1">
      <c r="Q376" s="22"/>
    </row>
    <row r="377" spans="17:17" ht="14.25" customHeight="1">
      <c r="Q377" s="22"/>
    </row>
    <row r="378" spans="17:17" ht="14.25" customHeight="1">
      <c r="Q378" s="22"/>
    </row>
    <row r="379" spans="17:17" ht="14.25" customHeight="1">
      <c r="Q379" s="22"/>
    </row>
    <row r="380" spans="17:17" ht="14.25" customHeight="1">
      <c r="Q380" s="22"/>
    </row>
    <row r="381" spans="17:17" ht="14.25" customHeight="1">
      <c r="Q381" s="22"/>
    </row>
    <row r="382" spans="17:17" ht="14.25" customHeight="1">
      <c r="Q382" s="22"/>
    </row>
    <row r="383" spans="17:17" ht="14.25" customHeight="1">
      <c r="Q383" s="22"/>
    </row>
    <row r="384" spans="17:17" ht="14.25" customHeight="1">
      <c r="Q384" s="22"/>
    </row>
    <row r="385" spans="17:17" ht="14.25" customHeight="1">
      <c r="Q385" s="22"/>
    </row>
    <row r="386" spans="17:17" ht="14.25" customHeight="1">
      <c r="Q386" s="22"/>
    </row>
    <row r="387" spans="17:17" ht="14.25" customHeight="1">
      <c r="Q387" s="22"/>
    </row>
    <row r="388" spans="17:17" ht="14.25" customHeight="1">
      <c r="Q388" s="22"/>
    </row>
    <row r="389" spans="17:17" ht="14.25" customHeight="1">
      <c r="Q389" s="22"/>
    </row>
    <row r="390" spans="17:17" ht="14.25" customHeight="1">
      <c r="Q390" s="22"/>
    </row>
    <row r="391" spans="17:17" ht="14.25" customHeight="1">
      <c r="Q391" s="22"/>
    </row>
    <row r="392" spans="17:17" ht="14.25" customHeight="1">
      <c r="Q392" s="22"/>
    </row>
    <row r="393" spans="17:17" ht="14.25" customHeight="1">
      <c r="Q393" s="22"/>
    </row>
    <row r="394" spans="17:17" ht="14.25" customHeight="1">
      <c r="Q394" s="22"/>
    </row>
    <row r="395" spans="17:17" ht="14.25" customHeight="1">
      <c r="Q395" s="22"/>
    </row>
    <row r="396" spans="17:17" ht="14.25" customHeight="1">
      <c r="Q396" s="22"/>
    </row>
    <row r="397" spans="17:17" ht="14.25" customHeight="1">
      <c r="Q397" s="22"/>
    </row>
    <row r="398" spans="17:17" ht="14.25" customHeight="1">
      <c r="Q398" s="22"/>
    </row>
    <row r="399" spans="17:17" ht="14.25" customHeight="1">
      <c r="Q399" s="22"/>
    </row>
    <row r="400" spans="17:17" ht="14.25" customHeight="1">
      <c r="Q400" s="22"/>
    </row>
    <row r="401" spans="17:17" ht="14.25" customHeight="1">
      <c r="Q401" s="22"/>
    </row>
    <row r="402" spans="17:17" ht="14.25" customHeight="1">
      <c r="Q402" s="22"/>
    </row>
    <row r="403" spans="17:17" ht="14.25" customHeight="1">
      <c r="Q403" s="22"/>
    </row>
    <row r="404" spans="17:17" ht="14.25" customHeight="1">
      <c r="Q404" s="22"/>
    </row>
    <row r="405" spans="17:17" ht="14.25" customHeight="1">
      <c r="Q405" s="22"/>
    </row>
    <row r="406" spans="17:17" ht="14.25" customHeight="1">
      <c r="Q406" s="22"/>
    </row>
    <row r="407" spans="17:17" ht="14.25" customHeight="1">
      <c r="Q407" s="22"/>
    </row>
    <row r="408" spans="17:17" ht="14.25" customHeight="1">
      <c r="Q408" s="22"/>
    </row>
    <row r="409" spans="17:17" ht="14.25" customHeight="1">
      <c r="Q409" s="22"/>
    </row>
    <row r="410" spans="17:17" ht="14.25" customHeight="1">
      <c r="Q410" s="22"/>
    </row>
    <row r="411" spans="17:17" ht="14.25" customHeight="1">
      <c r="Q411" s="22"/>
    </row>
    <row r="412" spans="17:17" ht="14.25" customHeight="1">
      <c r="Q412" s="22"/>
    </row>
    <row r="413" spans="17:17" ht="14.25" customHeight="1">
      <c r="Q413" s="22"/>
    </row>
    <row r="414" spans="17:17" ht="14.25" customHeight="1">
      <c r="Q414" s="22"/>
    </row>
    <row r="415" spans="17:17" ht="14.25" customHeight="1">
      <c r="Q415" s="22"/>
    </row>
    <row r="416" spans="17:17" ht="14.25" customHeight="1">
      <c r="Q416" s="22"/>
    </row>
    <row r="417" spans="17:17" ht="14.25" customHeight="1">
      <c r="Q417" s="22"/>
    </row>
    <row r="418" spans="17:17" ht="14.25" customHeight="1">
      <c r="Q418" s="22"/>
    </row>
    <row r="419" spans="17:17" ht="14.25" customHeight="1">
      <c r="Q419" s="22"/>
    </row>
    <row r="420" spans="17:17" ht="14.25" customHeight="1">
      <c r="Q420" s="22"/>
    </row>
    <row r="421" spans="17:17" ht="14.25" customHeight="1">
      <c r="Q421" s="22"/>
    </row>
    <row r="422" spans="17:17" ht="14.25" customHeight="1">
      <c r="Q422" s="22"/>
    </row>
    <row r="423" spans="17:17" ht="14.25" customHeight="1">
      <c r="Q423" s="22"/>
    </row>
    <row r="424" spans="17:17" ht="14.25" customHeight="1">
      <c r="Q424" s="22"/>
    </row>
    <row r="425" spans="17:17" ht="14.25" customHeight="1">
      <c r="Q425" s="22"/>
    </row>
    <row r="426" spans="17:17" ht="14.25" customHeight="1">
      <c r="Q426" s="22"/>
    </row>
    <row r="427" spans="17:17" ht="14.25" customHeight="1">
      <c r="Q427" s="22"/>
    </row>
    <row r="428" spans="17:17" ht="14.25" customHeight="1">
      <c r="Q428" s="22"/>
    </row>
    <row r="429" spans="17:17" ht="14.25" customHeight="1">
      <c r="Q429" s="22"/>
    </row>
    <row r="430" spans="17:17" ht="14.25" customHeight="1">
      <c r="Q430" s="22"/>
    </row>
    <row r="431" spans="17:17" ht="14.25" customHeight="1">
      <c r="Q431" s="22"/>
    </row>
    <row r="432" spans="17:17" ht="14.25" customHeight="1">
      <c r="Q432" s="22"/>
    </row>
    <row r="433" spans="17:17" ht="14.25" customHeight="1">
      <c r="Q433" s="22"/>
    </row>
    <row r="434" spans="17:17" ht="14.25" customHeight="1">
      <c r="Q434" s="22"/>
    </row>
    <row r="435" spans="17:17" ht="14.25" customHeight="1">
      <c r="Q435" s="22"/>
    </row>
    <row r="436" spans="17:17" ht="14.25" customHeight="1">
      <c r="Q436" s="22"/>
    </row>
    <row r="437" spans="17:17" ht="14.25" customHeight="1">
      <c r="Q437" s="22"/>
    </row>
    <row r="438" spans="17:17" ht="14.25" customHeight="1">
      <c r="Q438" s="22"/>
    </row>
    <row r="439" spans="17:17" ht="14.25" customHeight="1">
      <c r="Q439" s="22"/>
    </row>
    <row r="440" spans="17:17" ht="14.25" customHeight="1">
      <c r="Q440" s="22"/>
    </row>
    <row r="441" spans="17:17" ht="14.25" customHeight="1">
      <c r="Q441" s="22"/>
    </row>
    <row r="442" spans="17:17" ht="14.25" customHeight="1">
      <c r="Q442" s="22"/>
    </row>
    <row r="443" spans="17:17" ht="14.25" customHeight="1">
      <c r="Q443" s="22"/>
    </row>
    <row r="444" spans="17:17" ht="14.25" customHeight="1">
      <c r="Q444" s="22"/>
    </row>
    <row r="445" spans="17:17" ht="14.25" customHeight="1">
      <c r="Q445" s="22"/>
    </row>
    <row r="446" spans="17:17" ht="14.25" customHeight="1">
      <c r="Q446" s="22"/>
    </row>
    <row r="447" spans="17:17" ht="14.25" customHeight="1">
      <c r="Q447" s="22"/>
    </row>
    <row r="448" spans="17:17" ht="14.25" customHeight="1">
      <c r="Q448" s="22"/>
    </row>
    <row r="449" spans="17:17" ht="14.25" customHeight="1">
      <c r="Q449" s="22"/>
    </row>
    <row r="450" spans="17:17" ht="14.25" customHeight="1">
      <c r="Q450" s="22"/>
    </row>
    <row r="451" spans="17:17" ht="14.25" customHeight="1">
      <c r="Q451" s="22"/>
    </row>
    <row r="452" spans="17:17" ht="14.25" customHeight="1">
      <c r="Q452" s="22"/>
    </row>
    <row r="453" spans="17:17" ht="14.25" customHeight="1">
      <c r="Q453" s="22"/>
    </row>
    <row r="454" spans="17:17" ht="14.25" customHeight="1">
      <c r="Q454" s="22"/>
    </row>
    <row r="455" spans="17:17" ht="14.25" customHeight="1">
      <c r="Q455" s="22"/>
    </row>
    <row r="456" spans="17:17" ht="14.25" customHeight="1">
      <c r="Q456" s="22"/>
    </row>
    <row r="457" spans="17:17" ht="14.25" customHeight="1">
      <c r="Q457" s="22"/>
    </row>
    <row r="458" spans="17:17" ht="14.25" customHeight="1">
      <c r="Q458" s="22"/>
    </row>
    <row r="459" spans="17:17" ht="14.25" customHeight="1">
      <c r="Q459" s="22"/>
    </row>
    <row r="460" spans="17:17" ht="14.25" customHeight="1">
      <c r="Q460" s="22"/>
    </row>
    <row r="461" spans="17:17" ht="14.25" customHeight="1">
      <c r="Q461" s="22"/>
    </row>
    <row r="462" spans="17:17" ht="14.25" customHeight="1">
      <c r="Q462" s="22"/>
    </row>
    <row r="463" spans="17:17" ht="14.25" customHeight="1">
      <c r="Q463" s="22"/>
    </row>
    <row r="464" spans="17:17" ht="14.25" customHeight="1">
      <c r="Q464" s="22"/>
    </row>
    <row r="465" spans="17:17" ht="14.25" customHeight="1">
      <c r="Q465" s="22"/>
    </row>
    <row r="466" spans="17:17" ht="14.25" customHeight="1">
      <c r="Q466" s="22"/>
    </row>
    <row r="467" spans="17:17" ht="14.25" customHeight="1">
      <c r="Q467" s="22"/>
    </row>
    <row r="468" spans="17:17" ht="14.25" customHeight="1">
      <c r="Q468" s="22"/>
    </row>
    <row r="469" spans="17:17" ht="14.25" customHeight="1">
      <c r="Q469" s="22"/>
    </row>
    <row r="470" spans="17:17" ht="14.25" customHeight="1">
      <c r="Q470" s="22"/>
    </row>
    <row r="471" spans="17:17" ht="14.25" customHeight="1">
      <c r="Q471" s="22"/>
    </row>
    <row r="472" spans="17:17" ht="14.25" customHeight="1">
      <c r="Q472" s="22"/>
    </row>
    <row r="473" spans="17:17" ht="14.25" customHeight="1">
      <c r="Q473" s="22"/>
    </row>
    <row r="474" spans="17:17" ht="14.25" customHeight="1">
      <c r="Q474" s="22"/>
    </row>
    <row r="475" spans="17:17" ht="14.25" customHeight="1">
      <c r="Q475" s="22"/>
    </row>
    <row r="476" spans="17:17" ht="14.25" customHeight="1">
      <c r="Q476" s="22"/>
    </row>
    <row r="477" spans="17:17" ht="14.25" customHeight="1">
      <c r="Q477" s="22"/>
    </row>
    <row r="478" spans="17:17" ht="14.25" customHeight="1">
      <c r="Q478" s="22"/>
    </row>
    <row r="479" spans="17:17" ht="14.25" customHeight="1">
      <c r="Q479" s="22"/>
    </row>
    <row r="480" spans="17:17" ht="14.25" customHeight="1">
      <c r="Q480" s="22"/>
    </row>
    <row r="481" spans="17:17" ht="14.25" customHeight="1">
      <c r="Q481" s="22"/>
    </row>
    <row r="482" spans="17:17" ht="14.25" customHeight="1">
      <c r="Q482" s="22"/>
    </row>
    <row r="483" spans="17:17" ht="14.25" customHeight="1">
      <c r="Q483" s="22"/>
    </row>
    <row r="484" spans="17:17" ht="14.25" customHeight="1">
      <c r="Q484" s="22"/>
    </row>
    <row r="485" spans="17:17" ht="14.25" customHeight="1">
      <c r="Q485" s="22"/>
    </row>
    <row r="486" spans="17:17" ht="14.25" customHeight="1">
      <c r="Q486" s="22"/>
    </row>
    <row r="487" spans="17:17" ht="14.25" customHeight="1">
      <c r="Q487" s="22"/>
    </row>
    <row r="488" spans="17:17" ht="14.25" customHeight="1">
      <c r="Q488" s="22"/>
    </row>
    <row r="489" spans="17:17" ht="14.25" customHeight="1">
      <c r="Q489" s="22"/>
    </row>
    <row r="490" spans="17:17" ht="14.25" customHeight="1">
      <c r="Q490" s="22"/>
    </row>
    <row r="491" spans="17:17" ht="14.25" customHeight="1">
      <c r="Q491" s="22"/>
    </row>
    <row r="492" spans="17:17" ht="14.25" customHeight="1">
      <c r="Q492" s="22"/>
    </row>
    <row r="493" spans="17:17" ht="14.25" customHeight="1">
      <c r="Q493" s="22"/>
    </row>
    <row r="494" spans="17:17" ht="14.25" customHeight="1">
      <c r="Q494" s="22"/>
    </row>
    <row r="495" spans="17:17" ht="14.25" customHeight="1">
      <c r="Q495" s="22"/>
    </row>
    <row r="496" spans="17:17" ht="14.25" customHeight="1">
      <c r="Q496" s="22"/>
    </row>
    <row r="497" spans="17:17" ht="14.25" customHeight="1">
      <c r="Q497" s="22"/>
    </row>
    <row r="498" spans="17:17" ht="14.25" customHeight="1">
      <c r="Q498" s="22"/>
    </row>
    <row r="499" spans="17:17" ht="14.25" customHeight="1">
      <c r="Q499" s="22"/>
    </row>
    <row r="500" spans="17:17" ht="14.25" customHeight="1">
      <c r="Q500" s="22"/>
    </row>
    <row r="501" spans="17:17" ht="14.25" customHeight="1">
      <c r="Q501" s="22"/>
    </row>
    <row r="502" spans="17:17" ht="14.25" customHeight="1">
      <c r="Q502" s="22"/>
    </row>
    <row r="503" spans="17:17" ht="14.25" customHeight="1">
      <c r="Q503" s="22"/>
    </row>
    <row r="504" spans="17:17" ht="14.25" customHeight="1">
      <c r="Q504" s="22"/>
    </row>
    <row r="505" spans="17:17" ht="14.25" customHeight="1">
      <c r="Q505" s="22"/>
    </row>
    <row r="506" spans="17:17" ht="14.25" customHeight="1">
      <c r="Q506" s="22"/>
    </row>
    <row r="507" spans="17:17" ht="14.25" customHeight="1">
      <c r="Q507" s="22"/>
    </row>
    <row r="508" spans="17:17" ht="14.25" customHeight="1">
      <c r="Q508" s="22"/>
    </row>
    <row r="509" spans="17:17" ht="14.25" customHeight="1">
      <c r="Q509" s="22"/>
    </row>
    <row r="510" spans="17:17" ht="14.25" customHeight="1">
      <c r="Q510" s="22"/>
    </row>
    <row r="511" spans="17:17" ht="14.25" customHeight="1">
      <c r="Q511" s="22"/>
    </row>
    <row r="512" spans="17:17" ht="14.25" customHeight="1">
      <c r="Q512" s="22"/>
    </row>
    <row r="513" spans="17:17" ht="14.25" customHeight="1">
      <c r="Q513" s="22"/>
    </row>
    <row r="514" spans="17:17" ht="14.25" customHeight="1">
      <c r="Q514" s="22"/>
    </row>
    <row r="515" spans="17:17" ht="14.25" customHeight="1">
      <c r="Q515" s="22"/>
    </row>
    <row r="516" spans="17:17" ht="14.25" customHeight="1">
      <c r="Q516" s="22"/>
    </row>
    <row r="517" spans="17:17" ht="14.25" customHeight="1">
      <c r="Q517" s="22"/>
    </row>
    <row r="518" spans="17:17" ht="14.25" customHeight="1">
      <c r="Q518" s="22"/>
    </row>
    <row r="519" spans="17:17" ht="14.25" customHeight="1">
      <c r="Q519" s="22"/>
    </row>
    <row r="520" spans="17:17" ht="14.25" customHeight="1">
      <c r="Q520" s="22"/>
    </row>
    <row r="521" spans="17:17" ht="14.25" customHeight="1">
      <c r="Q521" s="22"/>
    </row>
    <row r="522" spans="17:17" ht="14.25" customHeight="1">
      <c r="Q522" s="22"/>
    </row>
    <row r="523" spans="17:17" ht="14.25" customHeight="1">
      <c r="Q523" s="22"/>
    </row>
    <row r="524" spans="17:17" ht="14.25" customHeight="1">
      <c r="Q524" s="22"/>
    </row>
    <row r="525" spans="17:17" ht="14.25" customHeight="1">
      <c r="Q525" s="22"/>
    </row>
    <row r="526" spans="17:17" ht="14.25" customHeight="1">
      <c r="Q526" s="22"/>
    </row>
    <row r="527" spans="17:17" ht="14.25" customHeight="1">
      <c r="Q527" s="22"/>
    </row>
    <row r="528" spans="17:17" ht="14.25" customHeight="1">
      <c r="Q528" s="22"/>
    </row>
    <row r="529" spans="17:17" ht="14.25" customHeight="1">
      <c r="Q529" s="22"/>
    </row>
    <row r="530" spans="17:17" ht="14.25" customHeight="1">
      <c r="Q530" s="22"/>
    </row>
    <row r="531" spans="17:17" ht="14.25" customHeight="1">
      <c r="Q531" s="22"/>
    </row>
    <row r="532" spans="17:17" ht="14.25" customHeight="1">
      <c r="Q532" s="22"/>
    </row>
    <row r="533" spans="17:17" ht="14.25" customHeight="1">
      <c r="Q533" s="22"/>
    </row>
    <row r="534" spans="17:17" ht="14.25" customHeight="1">
      <c r="Q534" s="22"/>
    </row>
    <row r="535" spans="17:17" ht="14.25" customHeight="1">
      <c r="Q535" s="22"/>
    </row>
    <row r="536" spans="17:17" ht="14.25" customHeight="1">
      <c r="Q536" s="22"/>
    </row>
    <row r="537" spans="17:17" ht="14.25" customHeight="1">
      <c r="Q537" s="22"/>
    </row>
    <row r="538" spans="17:17" ht="14.25" customHeight="1">
      <c r="Q538" s="22"/>
    </row>
    <row r="539" spans="17:17" ht="14.25" customHeight="1">
      <c r="Q539" s="22"/>
    </row>
    <row r="540" spans="17:17" ht="14.25" customHeight="1">
      <c r="Q540" s="22"/>
    </row>
    <row r="541" spans="17:17" ht="14.25" customHeight="1">
      <c r="Q541" s="22"/>
    </row>
    <row r="542" spans="17:17" ht="14.25" customHeight="1">
      <c r="Q542" s="22"/>
    </row>
    <row r="543" spans="17:17" ht="14.25" customHeight="1">
      <c r="Q543" s="22"/>
    </row>
    <row r="544" spans="17:17" ht="14.25" customHeight="1">
      <c r="Q544" s="22"/>
    </row>
    <row r="545" spans="17:17" ht="14.25" customHeight="1">
      <c r="Q545" s="22"/>
    </row>
    <row r="546" spans="17:17" ht="14.25" customHeight="1">
      <c r="Q546" s="22"/>
    </row>
    <row r="547" spans="17:17" ht="14.25" customHeight="1">
      <c r="Q547" s="22"/>
    </row>
    <row r="548" spans="17:17" ht="14.25" customHeight="1">
      <c r="Q548" s="22"/>
    </row>
    <row r="549" spans="17:17" ht="14.25" customHeight="1">
      <c r="Q549" s="22"/>
    </row>
    <row r="550" spans="17:17" ht="14.25" customHeight="1">
      <c r="Q550" s="22"/>
    </row>
    <row r="551" spans="17:17" ht="14.25" customHeight="1">
      <c r="Q551" s="22"/>
    </row>
    <row r="552" spans="17:17" ht="14.25" customHeight="1">
      <c r="Q552" s="22"/>
    </row>
    <row r="553" spans="17:17" ht="14.25" customHeight="1">
      <c r="Q553" s="22"/>
    </row>
    <row r="554" spans="17:17" ht="14.25" customHeight="1">
      <c r="Q554" s="22"/>
    </row>
    <row r="555" spans="17:17" ht="14.25" customHeight="1">
      <c r="Q555" s="22"/>
    </row>
    <row r="556" spans="17:17" ht="14.25" customHeight="1">
      <c r="Q556" s="22"/>
    </row>
    <row r="557" spans="17:17" ht="14.25" customHeight="1">
      <c r="Q557" s="22"/>
    </row>
    <row r="558" spans="17:17" ht="14.25" customHeight="1">
      <c r="Q558" s="22"/>
    </row>
    <row r="559" spans="17:17" ht="14.25" customHeight="1">
      <c r="Q559" s="22"/>
    </row>
    <row r="560" spans="17:17" ht="14.25" customHeight="1">
      <c r="Q560" s="22"/>
    </row>
    <row r="561" spans="17:17" ht="14.25" customHeight="1">
      <c r="Q561" s="22"/>
    </row>
    <row r="562" spans="17:17" ht="14.25" customHeight="1">
      <c r="Q562" s="22"/>
    </row>
    <row r="563" spans="17:17" ht="14.25" customHeight="1">
      <c r="Q563" s="22"/>
    </row>
    <row r="564" spans="17:17" ht="14.25" customHeight="1">
      <c r="Q564" s="22"/>
    </row>
    <row r="565" spans="17:17" ht="14.25" customHeight="1">
      <c r="Q565" s="22"/>
    </row>
    <row r="566" spans="17:17" ht="14.25" customHeight="1">
      <c r="Q566" s="22"/>
    </row>
    <row r="567" spans="17:17" ht="14.25" customHeight="1">
      <c r="Q567" s="22"/>
    </row>
    <row r="568" spans="17:17" ht="14.25" customHeight="1">
      <c r="Q568" s="22"/>
    </row>
    <row r="569" spans="17:17" ht="14.25" customHeight="1">
      <c r="Q569" s="22"/>
    </row>
    <row r="570" spans="17:17" ht="14.25" customHeight="1">
      <c r="Q570" s="22"/>
    </row>
    <row r="571" spans="17:17" ht="14.25" customHeight="1">
      <c r="Q571" s="22"/>
    </row>
    <row r="572" spans="17:17" ht="14.25" customHeight="1">
      <c r="Q572" s="22"/>
    </row>
    <row r="573" spans="17:17" ht="14.25" customHeight="1">
      <c r="Q573" s="22"/>
    </row>
    <row r="574" spans="17:17" ht="14.25" customHeight="1">
      <c r="Q574" s="22"/>
    </row>
    <row r="575" spans="17:17" ht="14.25" customHeight="1">
      <c r="Q575" s="22"/>
    </row>
    <row r="576" spans="17:17" ht="14.25" customHeight="1">
      <c r="Q576" s="22"/>
    </row>
    <row r="577" spans="17:17" ht="14.25" customHeight="1">
      <c r="Q577" s="22"/>
    </row>
    <row r="578" spans="17:17" ht="14.25" customHeight="1">
      <c r="Q578" s="22"/>
    </row>
    <row r="579" spans="17:17" ht="14.25" customHeight="1">
      <c r="Q579" s="22"/>
    </row>
    <row r="580" spans="17:17" ht="14.25" customHeight="1">
      <c r="Q580" s="22"/>
    </row>
    <row r="581" spans="17:17" ht="14.25" customHeight="1">
      <c r="Q581" s="22"/>
    </row>
    <row r="582" spans="17:17" ht="14.25" customHeight="1">
      <c r="Q582" s="22"/>
    </row>
    <row r="583" spans="17:17" ht="14.25" customHeight="1">
      <c r="Q583" s="22"/>
    </row>
    <row r="584" spans="17:17" ht="14.25" customHeight="1">
      <c r="Q584" s="22"/>
    </row>
    <row r="585" spans="17:17" ht="14.25" customHeight="1">
      <c r="Q585" s="22"/>
    </row>
    <row r="586" spans="17:17" ht="14.25" customHeight="1">
      <c r="Q586" s="22"/>
    </row>
    <row r="587" spans="17:17" ht="14.25" customHeight="1">
      <c r="Q587" s="22"/>
    </row>
    <row r="588" spans="17:17" ht="14.25" customHeight="1">
      <c r="Q588" s="22"/>
    </row>
    <row r="589" spans="17:17" ht="14.25" customHeight="1">
      <c r="Q589" s="22"/>
    </row>
    <row r="590" spans="17:17" ht="14.25" customHeight="1">
      <c r="Q590" s="22"/>
    </row>
    <row r="591" spans="17:17" ht="14.25" customHeight="1">
      <c r="Q591" s="22"/>
    </row>
    <row r="592" spans="17:17" ht="14.25" customHeight="1">
      <c r="Q592" s="22"/>
    </row>
    <row r="593" spans="17:17" ht="14.25" customHeight="1">
      <c r="Q593" s="22"/>
    </row>
    <row r="594" spans="17:17" ht="14.25" customHeight="1">
      <c r="Q594" s="22"/>
    </row>
    <row r="595" spans="17:17" ht="14.25" customHeight="1">
      <c r="Q595" s="22"/>
    </row>
    <row r="596" spans="17:17" ht="14.25" customHeight="1">
      <c r="Q596" s="22"/>
    </row>
    <row r="597" spans="17:17" ht="14.25" customHeight="1">
      <c r="Q597" s="22"/>
    </row>
    <row r="598" spans="17:17" ht="14.25" customHeight="1">
      <c r="Q598" s="22"/>
    </row>
    <row r="599" spans="17:17" ht="14.25" customHeight="1">
      <c r="Q599" s="22"/>
    </row>
    <row r="600" spans="17:17" ht="14.25" customHeight="1">
      <c r="Q600" s="22"/>
    </row>
    <row r="601" spans="17:17" ht="14.25" customHeight="1">
      <c r="Q601" s="22"/>
    </row>
    <row r="602" spans="17:17" ht="14.25" customHeight="1">
      <c r="Q602" s="22"/>
    </row>
    <row r="603" spans="17:17" ht="14.25" customHeight="1">
      <c r="Q603" s="22"/>
    </row>
    <row r="604" spans="17:17" ht="14.25" customHeight="1">
      <c r="Q604" s="22"/>
    </row>
    <row r="605" spans="17:17" ht="14.25" customHeight="1">
      <c r="Q605" s="22"/>
    </row>
    <row r="606" spans="17:17" ht="14.25" customHeight="1">
      <c r="Q606" s="22"/>
    </row>
    <row r="607" spans="17:17" ht="14.25" customHeight="1">
      <c r="Q607" s="22"/>
    </row>
    <row r="608" spans="17:17" ht="14.25" customHeight="1">
      <c r="Q608" s="22"/>
    </row>
    <row r="609" spans="17:17" ht="14.25" customHeight="1">
      <c r="Q609" s="22"/>
    </row>
    <row r="610" spans="17:17" ht="14.25" customHeight="1">
      <c r="Q610" s="22"/>
    </row>
    <row r="611" spans="17:17" ht="14.25" customHeight="1">
      <c r="Q611" s="22"/>
    </row>
    <row r="612" spans="17:17" ht="14.25" customHeight="1">
      <c r="Q612" s="22"/>
    </row>
    <row r="613" spans="17:17" ht="14.25" customHeight="1">
      <c r="Q613" s="22"/>
    </row>
    <row r="614" spans="17:17" ht="14.25" customHeight="1">
      <c r="Q614" s="22"/>
    </row>
    <row r="615" spans="17:17" ht="14.25" customHeight="1">
      <c r="Q615" s="22"/>
    </row>
    <row r="616" spans="17:17" ht="14.25" customHeight="1">
      <c r="Q616" s="22"/>
    </row>
    <row r="617" spans="17:17" ht="14.25" customHeight="1">
      <c r="Q617" s="22"/>
    </row>
    <row r="618" spans="17:17" ht="14.25" customHeight="1">
      <c r="Q618" s="22"/>
    </row>
    <row r="619" spans="17:17" ht="14.25" customHeight="1">
      <c r="Q619" s="22"/>
    </row>
    <row r="620" spans="17:17" ht="14.25" customHeight="1">
      <c r="Q620" s="22"/>
    </row>
    <row r="621" spans="17:17" ht="14.25" customHeight="1">
      <c r="Q621" s="22"/>
    </row>
    <row r="622" spans="17:17" ht="14.25" customHeight="1">
      <c r="Q622" s="22"/>
    </row>
    <row r="623" spans="17:17" ht="14.25" customHeight="1">
      <c r="Q623" s="22"/>
    </row>
    <row r="624" spans="17:17" ht="14.25" customHeight="1">
      <c r="Q624" s="22"/>
    </row>
    <row r="625" spans="17:17" ht="14.25" customHeight="1">
      <c r="Q625" s="22"/>
    </row>
    <row r="626" spans="17:17" ht="14.25" customHeight="1">
      <c r="Q626" s="22"/>
    </row>
    <row r="627" spans="17:17" ht="14.25" customHeight="1">
      <c r="Q627" s="22"/>
    </row>
    <row r="628" spans="17:17" ht="14.25" customHeight="1">
      <c r="Q628" s="22"/>
    </row>
    <row r="629" spans="17:17" ht="14.25" customHeight="1">
      <c r="Q629" s="22"/>
    </row>
    <row r="630" spans="17:17" ht="14.25" customHeight="1">
      <c r="Q630" s="22"/>
    </row>
    <row r="631" spans="17:17" ht="14.25" customHeight="1">
      <c r="Q631" s="22"/>
    </row>
    <row r="632" spans="17:17" ht="14.25" customHeight="1">
      <c r="Q632" s="22"/>
    </row>
    <row r="633" spans="17:17" ht="14.25" customHeight="1">
      <c r="Q633" s="22"/>
    </row>
    <row r="634" spans="17:17" ht="14.25" customHeight="1">
      <c r="Q634" s="22"/>
    </row>
    <row r="635" spans="17:17" ht="14.25" customHeight="1">
      <c r="Q635" s="22"/>
    </row>
    <row r="636" spans="17:17" ht="14.25" customHeight="1">
      <c r="Q636" s="22"/>
    </row>
    <row r="637" spans="17:17" ht="14.25" customHeight="1">
      <c r="Q637" s="22"/>
    </row>
    <row r="638" spans="17:17" ht="14.25" customHeight="1">
      <c r="Q638" s="22"/>
    </row>
    <row r="639" spans="17:17" ht="14.25" customHeight="1">
      <c r="Q639" s="22"/>
    </row>
    <row r="640" spans="17:17" ht="14.25" customHeight="1">
      <c r="Q640" s="22"/>
    </row>
    <row r="641" spans="17:17" ht="14.25" customHeight="1">
      <c r="Q641" s="22"/>
    </row>
    <row r="642" spans="17:17" ht="14.25" customHeight="1">
      <c r="Q642" s="22"/>
    </row>
    <row r="643" spans="17:17" ht="14.25" customHeight="1">
      <c r="Q643" s="22"/>
    </row>
    <row r="644" spans="17:17" ht="14.25" customHeight="1">
      <c r="Q644" s="22"/>
    </row>
    <row r="645" spans="17:17" ht="14.25" customHeight="1">
      <c r="Q645" s="22"/>
    </row>
    <row r="646" spans="17:17" ht="14.25" customHeight="1">
      <c r="Q646" s="22"/>
    </row>
    <row r="647" spans="17:17" ht="14.25" customHeight="1">
      <c r="Q647" s="22"/>
    </row>
    <row r="648" spans="17:17" ht="14.25" customHeight="1">
      <c r="Q648" s="22"/>
    </row>
    <row r="649" spans="17:17" ht="14.25" customHeight="1">
      <c r="Q649" s="22"/>
    </row>
    <row r="650" spans="17:17" ht="14.25" customHeight="1">
      <c r="Q650" s="22"/>
    </row>
    <row r="651" spans="17:17" ht="14.25" customHeight="1">
      <c r="Q651" s="22"/>
    </row>
    <row r="652" spans="17:17" ht="14.25" customHeight="1">
      <c r="Q652" s="22"/>
    </row>
    <row r="653" spans="17:17" ht="14.25" customHeight="1">
      <c r="Q653" s="22"/>
    </row>
    <row r="654" spans="17:17" ht="14.25" customHeight="1">
      <c r="Q654" s="22"/>
    </row>
    <row r="655" spans="17:17" ht="14.25" customHeight="1">
      <c r="Q655" s="22"/>
    </row>
    <row r="656" spans="17:17" ht="14.25" customHeight="1">
      <c r="Q656" s="22"/>
    </row>
    <row r="657" spans="17:17" ht="14.25" customHeight="1">
      <c r="Q657" s="22"/>
    </row>
    <row r="658" spans="17:17" ht="14.25" customHeight="1">
      <c r="Q658" s="22"/>
    </row>
    <row r="659" spans="17:17" ht="14.25" customHeight="1">
      <c r="Q659" s="22"/>
    </row>
    <row r="660" spans="17:17" ht="14.25" customHeight="1">
      <c r="Q660" s="22"/>
    </row>
    <row r="661" spans="17:17" ht="14.25" customHeight="1">
      <c r="Q661" s="22"/>
    </row>
    <row r="662" spans="17:17" ht="14.25" customHeight="1">
      <c r="Q662" s="22"/>
    </row>
    <row r="663" spans="17:17" ht="14.25" customHeight="1">
      <c r="Q663" s="22"/>
    </row>
    <row r="664" spans="17:17" ht="14.25" customHeight="1">
      <c r="Q664" s="22"/>
    </row>
    <row r="665" spans="17:17" ht="14.25" customHeight="1">
      <c r="Q665" s="22"/>
    </row>
    <row r="666" spans="17:17" ht="14.25" customHeight="1">
      <c r="Q666" s="22"/>
    </row>
    <row r="667" spans="17:17" ht="14.25" customHeight="1">
      <c r="Q667" s="22"/>
    </row>
    <row r="668" spans="17:17" ht="14.25" customHeight="1">
      <c r="Q668" s="22"/>
    </row>
    <row r="669" spans="17:17" ht="14.25" customHeight="1">
      <c r="Q669" s="22"/>
    </row>
    <row r="670" spans="17:17" ht="14.25" customHeight="1">
      <c r="Q670" s="22"/>
    </row>
    <row r="671" spans="17:17" ht="14.25" customHeight="1">
      <c r="Q671" s="22"/>
    </row>
    <row r="672" spans="17:17" ht="14.25" customHeight="1">
      <c r="Q672" s="22"/>
    </row>
    <row r="673" spans="17:17" ht="14.25" customHeight="1">
      <c r="Q673" s="22"/>
    </row>
    <row r="674" spans="17:17" ht="14.25" customHeight="1">
      <c r="Q674" s="22"/>
    </row>
    <row r="675" spans="17:17" ht="14.25" customHeight="1">
      <c r="Q675" s="22"/>
    </row>
    <row r="676" spans="17:17" ht="14.25" customHeight="1">
      <c r="Q676" s="22"/>
    </row>
    <row r="677" spans="17:17" ht="14.25" customHeight="1">
      <c r="Q677" s="22"/>
    </row>
    <row r="678" spans="17:17" ht="14.25" customHeight="1">
      <c r="Q678" s="22"/>
    </row>
    <row r="679" spans="17:17" ht="14.25" customHeight="1">
      <c r="Q679" s="22"/>
    </row>
    <row r="680" spans="17:17" ht="14.25" customHeight="1">
      <c r="Q680" s="22"/>
    </row>
    <row r="681" spans="17:17" ht="14.25" customHeight="1">
      <c r="Q681" s="22"/>
    </row>
    <row r="682" spans="17:17" ht="14.25" customHeight="1">
      <c r="Q682" s="22"/>
    </row>
    <row r="683" spans="17:17" ht="14.25" customHeight="1">
      <c r="Q683" s="22"/>
    </row>
    <row r="684" spans="17:17" ht="14.25" customHeight="1">
      <c r="Q684" s="22"/>
    </row>
    <row r="685" spans="17:17" ht="14.25" customHeight="1">
      <c r="Q685" s="22"/>
    </row>
    <row r="686" spans="17:17" ht="14.25" customHeight="1">
      <c r="Q686" s="22"/>
    </row>
    <row r="687" spans="17:17" ht="14.25" customHeight="1">
      <c r="Q687" s="22"/>
    </row>
    <row r="688" spans="17:17" ht="14.25" customHeight="1">
      <c r="Q688" s="22"/>
    </row>
    <row r="689" spans="17:17" ht="14.25" customHeight="1">
      <c r="Q689" s="22"/>
    </row>
    <row r="690" spans="17:17" ht="14.25" customHeight="1">
      <c r="Q690" s="22"/>
    </row>
    <row r="691" spans="17:17" ht="14.25" customHeight="1">
      <c r="Q691" s="22"/>
    </row>
    <row r="692" spans="17:17" ht="14.25" customHeight="1">
      <c r="Q692" s="22"/>
    </row>
    <row r="693" spans="17:17" ht="14.25" customHeight="1">
      <c r="Q693" s="22"/>
    </row>
    <row r="694" spans="17:17" ht="14.25" customHeight="1">
      <c r="Q694" s="22"/>
    </row>
    <row r="695" spans="17:17" ht="14.25" customHeight="1">
      <c r="Q695" s="22"/>
    </row>
    <row r="696" spans="17:17" ht="14.25" customHeight="1">
      <c r="Q696" s="22"/>
    </row>
    <row r="697" spans="17:17" ht="14.25" customHeight="1">
      <c r="Q697" s="22"/>
    </row>
    <row r="698" spans="17:17" ht="14.25" customHeight="1">
      <c r="Q698" s="22"/>
    </row>
    <row r="699" spans="17:17" ht="14.25" customHeight="1">
      <c r="Q699" s="22"/>
    </row>
    <row r="700" spans="17:17" ht="14.25" customHeight="1">
      <c r="Q700" s="22"/>
    </row>
    <row r="701" spans="17:17" ht="14.25" customHeight="1">
      <c r="Q701" s="22"/>
    </row>
    <row r="702" spans="17:17" ht="14.25" customHeight="1">
      <c r="Q702" s="22"/>
    </row>
    <row r="703" spans="17:17" ht="14.25" customHeight="1">
      <c r="Q703" s="22"/>
    </row>
    <row r="704" spans="17:17" ht="14.25" customHeight="1">
      <c r="Q704" s="22"/>
    </row>
    <row r="705" spans="17:17" ht="14.25" customHeight="1">
      <c r="Q705" s="22"/>
    </row>
    <row r="706" spans="17:17" ht="14.25" customHeight="1">
      <c r="Q706" s="22"/>
    </row>
    <row r="707" spans="17:17" ht="14.25" customHeight="1">
      <c r="Q707" s="22"/>
    </row>
    <row r="708" spans="17:17" ht="14.25" customHeight="1">
      <c r="Q708" s="22"/>
    </row>
    <row r="709" spans="17:17" ht="14.25" customHeight="1">
      <c r="Q709" s="22"/>
    </row>
    <row r="710" spans="17:17" ht="14.25" customHeight="1">
      <c r="Q710" s="22"/>
    </row>
    <row r="711" spans="17:17" ht="14.25" customHeight="1">
      <c r="Q711" s="22"/>
    </row>
    <row r="712" spans="17:17" ht="14.25" customHeight="1">
      <c r="Q712" s="22"/>
    </row>
    <row r="713" spans="17:17" ht="14.25" customHeight="1">
      <c r="Q713" s="22"/>
    </row>
    <row r="714" spans="17:17" ht="14.25" customHeight="1">
      <c r="Q714" s="22"/>
    </row>
    <row r="715" spans="17:17" ht="14.25" customHeight="1">
      <c r="Q715" s="22"/>
    </row>
    <row r="716" spans="17:17" ht="14.25" customHeight="1">
      <c r="Q716" s="22"/>
    </row>
    <row r="717" spans="17:17" ht="14.25" customHeight="1">
      <c r="Q717" s="22"/>
    </row>
    <row r="718" spans="17:17" ht="14.25" customHeight="1">
      <c r="Q718" s="22"/>
    </row>
    <row r="719" spans="17:17" ht="14.25" customHeight="1">
      <c r="Q719" s="22"/>
    </row>
    <row r="720" spans="17:17" ht="14.25" customHeight="1">
      <c r="Q720" s="22"/>
    </row>
    <row r="721" spans="17:17" ht="14.25" customHeight="1">
      <c r="Q721" s="22"/>
    </row>
    <row r="722" spans="17:17" ht="14.25" customHeight="1">
      <c r="Q722" s="22"/>
    </row>
    <row r="723" spans="17:17" ht="14.25" customHeight="1">
      <c r="Q723" s="22"/>
    </row>
    <row r="724" spans="17:17" ht="14.25" customHeight="1">
      <c r="Q724" s="22"/>
    </row>
    <row r="725" spans="17:17" ht="14.25" customHeight="1">
      <c r="Q725" s="22"/>
    </row>
    <row r="726" spans="17:17" ht="14.25" customHeight="1">
      <c r="Q726" s="22"/>
    </row>
    <row r="727" spans="17:17" ht="14.25" customHeight="1">
      <c r="Q727" s="22"/>
    </row>
    <row r="728" spans="17:17" ht="14.25" customHeight="1">
      <c r="Q728" s="22"/>
    </row>
    <row r="729" spans="17:17" ht="14.25" customHeight="1">
      <c r="Q729" s="22"/>
    </row>
    <row r="730" spans="17:17" ht="14.25" customHeight="1">
      <c r="Q730" s="22"/>
    </row>
    <row r="731" spans="17:17" ht="14.25" customHeight="1">
      <c r="Q731" s="22"/>
    </row>
    <row r="732" spans="17:17" ht="14.25" customHeight="1">
      <c r="Q732" s="22"/>
    </row>
    <row r="733" spans="17:17" ht="14.25" customHeight="1">
      <c r="Q733" s="22"/>
    </row>
    <row r="734" spans="17:17" ht="14.25" customHeight="1">
      <c r="Q734" s="22"/>
    </row>
    <row r="735" spans="17:17" ht="14.25" customHeight="1">
      <c r="Q735" s="22"/>
    </row>
    <row r="736" spans="17:17" ht="14.25" customHeight="1">
      <c r="Q736" s="22"/>
    </row>
    <row r="737" spans="17:17" ht="14.25" customHeight="1">
      <c r="Q737" s="22"/>
    </row>
    <row r="738" spans="17:17" ht="14.25" customHeight="1">
      <c r="Q738" s="22"/>
    </row>
    <row r="739" spans="17:17" ht="14.25" customHeight="1">
      <c r="Q739" s="22"/>
    </row>
    <row r="740" spans="17:17" ht="14.25" customHeight="1">
      <c r="Q740" s="22"/>
    </row>
    <row r="741" spans="17:17" ht="14.25" customHeight="1">
      <c r="Q741" s="22"/>
    </row>
    <row r="742" spans="17:17" ht="14.25" customHeight="1">
      <c r="Q742" s="22"/>
    </row>
    <row r="743" spans="17:17" ht="14.25" customHeight="1">
      <c r="Q743" s="22"/>
    </row>
    <row r="744" spans="17:17" ht="14.25" customHeight="1">
      <c r="Q744" s="22"/>
    </row>
    <row r="745" spans="17:17" ht="14.25" customHeight="1">
      <c r="Q745" s="22"/>
    </row>
    <row r="746" spans="17:17" ht="14.25" customHeight="1">
      <c r="Q746" s="22"/>
    </row>
    <row r="747" spans="17:17" ht="14.25" customHeight="1">
      <c r="Q747" s="22"/>
    </row>
    <row r="748" spans="17:17" ht="14.25" customHeight="1">
      <c r="Q748" s="22"/>
    </row>
    <row r="749" spans="17:17" ht="14.25" customHeight="1">
      <c r="Q749" s="22"/>
    </row>
    <row r="750" spans="17:17" ht="14.25" customHeight="1">
      <c r="Q750" s="22"/>
    </row>
    <row r="751" spans="17:17" ht="14.25" customHeight="1">
      <c r="Q751" s="22"/>
    </row>
    <row r="752" spans="17:17" ht="14.25" customHeight="1">
      <c r="Q752" s="22"/>
    </row>
    <row r="753" spans="17:17" ht="14.25" customHeight="1">
      <c r="Q753" s="22"/>
    </row>
    <row r="754" spans="17:17" ht="14.25" customHeight="1">
      <c r="Q754" s="22"/>
    </row>
    <row r="755" spans="17:17" ht="14.25" customHeight="1">
      <c r="Q755" s="22"/>
    </row>
    <row r="756" spans="17:17" ht="14.25" customHeight="1">
      <c r="Q756" s="22"/>
    </row>
    <row r="757" spans="17:17" ht="14.25" customHeight="1">
      <c r="Q757" s="22"/>
    </row>
    <row r="758" spans="17:17" ht="14.25" customHeight="1">
      <c r="Q758" s="22"/>
    </row>
    <row r="759" spans="17:17" ht="14.25" customHeight="1">
      <c r="Q759" s="22"/>
    </row>
    <row r="760" spans="17:17" ht="14.25" customHeight="1">
      <c r="Q760" s="22"/>
    </row>
    <row r="761" spans="17:17" ht="14.25" customHeight="1">
      <c r="Q761" s="22"/>
    </row>
    <row r="762" spans="17:17" ht="14.25" customHeight="1">
      <c r="Q762" s="22"/>
    </row>
    <row r="763" spans="17:17" ht="14.25" customHeight="1">
      <c r="Q763" s="22"/>
    </row>
    <row r="764" spans="17:17" ht="14.25" customHeight="1">
      <c r="Q764" s="22"/>
    </row>
    <row r="765" spans="17:17" ht="14.25" customHeight="1">
      <c r="Q765" s="22"/>
    </row>
    <row r="766" spans="17:17" ht="14.25" customHeight="1">
      <c r="Q766" s="22"/>
    </row>
    <row r="767" spans="17:17" ht="14.25" customHeight="1">
      <c r="Q767" s="22"/>
    </row>
    <row r="768" spans="17:17" ht="14.25" customHeight="1">
      <c r="Q768" s="22"/>
    </row>
    <row r="769" spans="17:17" ht="14.25" customHeight="1">
      <c r="Q769" s="22"/>
    </row>
    <row r="770" spans="17:17" ht="14.25" customHeight="1">
      <c r="Q770" s="22"/>
    </row>
    <row r="771" spans="17:17" ht="14.25" customHeight="1">
      <c r="Q771" s="22"/>
    </row>
    <row r="772" spans="17:17" ht="14.25" customHeight="1">
      <c r="Q772" s="22"/>
    </row>
    <row r="773" spans="17:17" ht="14.25" customHeight="1">
      <c r="Q773" s="22"/>
    </row>
    <row r="774" spans="17:17" ht="14.25" customHeight="1">
      <c r="Q774" s="22"/>
    </row>
    <row r="775" spans="17:17" ht="14.25" customHeight="1">
      <c r="Q775" s="22"/>
    </row>
    <row r="776" spans="17:17" ht="14.25" customHeight="1">
      <c r="Q776" s="22"/>
    </row>
    <row r="777" spans="17:17" ht="14.25" customHeight="1">
      <c r="Q777" s="22"/>
    </row>
    <row r="778" spans="17:17" ht="14.25" customHeight="1">
      <c r="Q778" s="22"/>
    </row>
    <row r="779" spans="17:17" ht="14.25" customHeight="1">
      <c r="Q779" s="22"/>
    </row>
    <row r="780" spans="17:17" ht="14.25" customHeight="1">
      <c r="Q780" s="22"/>
    </row>
    <row r="781" spans="17:17" ht="14.25" customHeight="1">
      <c r="Q781" s="22"/>
    </row>
    <row r="782" spans="17:17" ht="14.25" customHeight="1">
      <c r="Q782" s="22"/>
    </row>
    <row r="783" spans="17:17" ht="14.25" customHeight="1">
      <c r="Q783" s="22"/>
    </row>
    <row r="784" spans="17:17" ht="14.25" customHeight="1">
      <c r="Q784" s="22"/>
    </row>
    <row r="785" spans="17:17" ht="14.25" customHeight="1">
      <c r="Q785" s="22"/>
    </row>
    <row r="786" spans="17:17" ht="14.25" customHeight="1">
      <c r="Q786" s="22"/>
    </row>
    <row r="787" spans="17:17" ht="14.25" customHeight="1">
      <c r="Q787" s="22"/>
    </row>
    <row r="788" spans="17:17" ht="14.25" customHeight="1">
      <c r="Q788" s="22"/>
    </row>
    <row r="789" spans="17:17" ht="14.25" customHeight="1">
      <c r="Q789" s="22"/>
    </row>
    <row r="790" spans="17:17" ht="14.25" customHeight="1">
      <c r="Q790" s="22"/>
    </row>
    <row r="791" spans="17:17" ht="14.25" customHeight="1">
      <c r="Q791" s="22"/>
    </row>
    <row r="792" spans="17:17" ht="14.25" customHeight="1">
      <c r="Q792" s="22"/>
    </row>
    <row r="793" spans="17:17" ht="14.25" customHeight="1">
      <c r="Q793" s="22"/>
    </row>
    <row r="794" spans="17:17" ht="14.25" customHeight="1">
      <c r="Q794" s="22"/>
    </row>
    <row r="795" spans="17:17" ht="14.25" customHeight="1">
      <c r="Q795" s="22"/>
    </row>
    <row r="796" spans="17:17" ht="14.25" customHeight="1">
      <c r="Q796" s="22"/>
    </row>
    <row r="797" spans="17:17" ht="14.25" customHeight="1">
      <c r="Q797" s="22"/>
    </row>
    <row r="798" spans="17:17" ht="14.25" customHeight="1">
      <c r="Q798" s="22"/>
    </row>
    <row r="799" spans="17:17" ht="14.25" customHeight="1">
      <c r="Q799" s="22"/>
    </row>
    <row r="800" spans="17:17" ht="14.25" customHeight="1">
      <c r="Q800" s="22"/>
    </row>
    <row r="801" spans="17:17" ht="14.25" customHeight="1">
      <c r="Q801" s="22"/>
    </row>
    <row r="802" spans="17:17" ht="14.25" customHeight="1">
      <c r="Q802" s="22"/>
    </row>
    <row r="803" spans="17:17" ht="14.25" customHeight="1">
      <c r="Q803" s="22"/>
    </row>
    <row r="804" spans="17:17" ht="14.25" customHeight="1">
      <c r="Q804" s="22"/>
    </row>
    <row r="805" spans="17:17" ht="14.25" customHeight="1">
      <c r="Q805" s="22"/>
    </row>
    <row r="806" spans="17:17" ht="14.25" customHeight="1">
      <c r="Q806" s="22"/>
    </row>
    <row r="807" spans="17:17" ht="14.25" customHeight="1">
      <c r="Q807" s="22"/>
    </row>
    <row r="808" spans="17:17" ht="14.25" customHeight="1">
      <c r="Q808" s="22"/>
    </row>
    <row r="809" spans="17:17" ht="14.25" customHeight="1">
      <c r="Q809" s="22"/>
    </row>
    <row r="810" spans="17:17" ht="14.25" customHeight="1">
      <c r="Q810" s="22"/>
    </row>
    <row r="811" spans="17:17" ht="14.25" customHeight="1">
      <c r="Q811" s="22"/>
    </row>
    <row r="812" spans="17:17" ht="14.25" customHeight="1">
      <c r="Q812" s="22"/>
    </row>
    <row r="813" spans="17:17" ht="14.25" customHeight="1">
      <c r="Q813" s="22"/>
    </row>
    <row r="814" spans="17:17" ht="14.25" customHeight="1">
      <c r="Q814" s="22"/>
    </row>
    <row r="815" spans="17:17" ht="14.25" customHeight="1">
      <c r="Q815" s="22"/>
    </row>
    <row r="816" spans="17:17" ht="14.25" customHeight="1">
      <c r="Q816" s="22"/>
    </row>
    <row r="817" spans="17:17" ht="14.25" customHeight="1">
      <c r="Q817" s="22"/>
    </row>
    <row r="818" spans="17:17" ht="14.25" customHeight="1">
      <c r="Q818" s="22"/>
    </row>
    <row r="819" spans="17:17" ht="14.25" customHeight="1">
      <c r="Q819" s="22"/>
    </row>
    <row r="820" spans="17:17" ht="14.25" customHeight="1">
      <c r="Q820" s="22"/>
    </row>
    <row r="821" spans="17:17" ht="14.25" customHeight="1">
      <c r="Q821" s="22"/>
    </row>
    <row r="822" spans="17:17" ht="14.25" customHeight="1">
      <c r="Q822" s="22"/>
    </row>
    <row r="823" spans="17:17" ht="14.25" customHeight="1">
      <c r="Q823" s="22"/>
    </row>
    <row r="824" spans="17:17" ht="14.25" customHeight="1">
      <c r="Q824" s="22"/>
    </row>
    <row r="825" spans="17:17" ht="14.25" customHeight="1">
      <c r="Q825" s="22"/>
    </row>
    <row r="826" spans="17:17" ht="14.25" customHeight="1">
      <c r="Q826" s="22"/>
    </row>
    <row r="827" spans="17:17" ht="14.25" customHeight="1">
      <c r="Q827" s="22"/>
    </row>
    <row r="828" spans="17:17" ht="14.25" customHeight="1">
      <c r="Q828" s="22"/>
    </row>
    <row r="829" spans="17:17" ht="14.25" customHeight="1">
      <c r="Q829" s="22"/>
    </row>
    <row r="830" spans="17:17" ht="14.25" customHeight="1">
      <c r="Q830" s="22"/>
    </row>
    <row r="831" spans="17:17" ht="14.25" customHeight="1">
      <c r="Q831" s="22"/>
    </row>
    <row r="832" spans="17:17" ht="14.25" customHeight="1">
      <c r="Q832" s="22"/>
    </row>
    <row r="833" spans="17:17" ht="14.25" customHeight="1">
      <c r="Q833" s="22"/>
    </row>
    <row r="834" spans="17:17" ht="14.25" customHeight="1">
      <c r="Q834" s="22"/>
    </row>
    <row r="835" spans="17:17" ht="14.25" customHeight="1">
      <c r="Q835" s="22"/>
    </row>
    <row r="836" spans="17:17" ht="14.25" customHeight="1">
      <c r="Q836" s="22"/>
    </row>
    <row r="837" spans="17:17" ht="14.25" customHeight="1">
      <c r="Q837" s="22"/>
    </row>
    <row r="838" spans="17:17" ht="14.25" customHeight="1">
      <c r="Q838" s="22"/>
    </row>
    <row r="839" spans="17:17" ht="14.25" customHeight="1">
      <c r="Q839" s="22"/>
    </row>
    <row r="840" spans="17:17" ht="14.25" customHeight="1">
      <c r="Q840" s="22"/>
    </row>
    <row r="841" spans="17:17" ht="14.25" customHeight="1">
      <c r="Q841" s="22"/>
    </row>
    <row r="842" spans="17:17" ht="14.25" customHeight="1">
      <c r="Q842" s="22"/>
    </row>
    <row r="843" spans="17:17" ht="14.25" customHeight="1">
      <c r="Q843" s="22"/>
    </row>
    <row r="844" spans="17:17" ht="14.25" customHeight="1">
      <c r="Q844" s="22"/>
    </row>
    <row r="845" spans="17:17" ht="14.25" customHeight="1">
      <c r="Q845" s="22"/>
    </row>
    <row r="846" spans="17:17" ht="14.25" customHeight="1">
      <c r="Q846" s="22"/>
    </row>
    <row r="847" spans="17:17" ht="14.25" customHeight="1">
      <c r="Q847" s="22"/>
    </row>
    <row r="848" spans="17:17" ht="14.25" customHeight="1">
      <c r="Q848" s="22"/>
    </row>
    <row r="849" spans="17:17" ht="14.25" customHeight="1">
      <c r="Q849" s="22"/>
    </row>
    <row r="850" spans="17:17" ht="14.25" customHeight="1">
      <c r="Q850" s="22"/>
    </row>
    <row r="851" spans="17:17" ht="14.25" customHeight="1">
      <c r="Q851" s="22"/>
    </row>
    <row r="852" spans="17:17" ht="14.25" customHeight="1">
      <c r="Q852" s="22"/>
    </row>
    <row r="853" spans="17:17" ht="14.25" customHeight="1">
      <c r="Q853" s="22"/>
    </row>
    <row r="854" spans="17:17" ht="14.25" customHeight="1">
      <c r="Q854" s="22"/>
    </row>
    <row r="855" spans="17:17" ht="14.25" customHeight="1">
      <c r="Q855" s="22"/>
    </row>
    <row r="856" spans="17:17" ht="14.25" customHeight="1">
      <c r="Q856" s="22"/>
    </row>
    <row r="857" spans="17:17" ht="14.25" customHeight="1">
      <c r="Q857" s="22"/>
    </row>
    <row r="858" spans="17:17" ht="14.25" customHeight="1">
      <c r="Q858" s="22"/>
    </row>
    <row r="859" spans="17:17" ht="14.25" customHeight="1">
      <c r="Q859" s="22"/>
    </row>
    <row r="860" spans="17:17" ht="14.25" customHeight="1">
      <c r="Q860" s="22"/>
    </row>
    <row r="861" spans="17:17" ht="14.25" customHeight="1">
      <c r="Q861" s="22"/>
    </row>
    <row r="862" spans="17:17" ht="14.25" customHeight="1">
      <c r="Q862" s="22"/>
    </row>
    <row r="863" spans="17:17" ht="14.25" customHeight="1">
      <c r="Q863" s="22"/>
    </row>
    <row r="864" spans="17:17" ht="14.25" customHeight="1">
      <c r="Q864" s="22"/>
    </row>
    <row r="865" spans="17:17" ht="14.25" customHeight="1">
      <c r="Q865" s="22"/>
    </row>
    <row r="866" spans="17:17" ht="14.25" customHeight="1">
      <c r="Q866" s="22"/>
    </row>
    <row r="867" spans="17:17" ht="14.25" customHeight="1">
      <c r="Q867" s="22"/>
    </row>
    <row r="868" spans="17:17" ht="14.25" customHeight="1">
      <c r="Q868" s="22"/>
    </row>
    <row r="869" spans="17:17" ht="14.25" customHeight="1">
      <c r="Q869" s="22"/>
    </row>
    <row r="870" spans="17:17" ht="14.25" customHeight="1">
      <c r="Q870" s="22"/>
    </row>
    <row r="871" spans="17:17" ht="14.25" customHeight="1">
      <c r="Q871" s="22"/>
    </row>
    <row r="872" spans="17:17" ht="14.25" customHeight="1">
      <c r="Q872" s="22"/>
    </row>
    <row r="873" spans="17:17" ht="14.25" customHeight="1">
      <c r="Q873" s="22"/>
    </row>
    <row r="874" spans="17:17" ht="14.25" customHeight="1">
      <c r="Q874" s="22"/>
    </row>
    <row r="875" spans="17:17" ht="14.25" customHeight="1">
      <c r="Q875" s="22"/>
    </row>
    <row r="876" spans="17:17" ht="14.25" customHeight="1">
      <c r="Q876" s="22"/>
    </row>
    <row r="877" spans="17:17" ht="14.25" customHeight="1">
      <c r="Q877" s="22"/>
    </row>
    <row r="878" spans="17:17" ht="14.25" customHeight="1">
      <c r="Q878" s="22"/>
    </row>
    <row r="879" spans="17:17" ht="14.25" customHeight="1">
      <c r="Q879" s="22"/>
    </row>
    <row r="880" spans="17:17" ht="14.25" customHeight="1">
      <c r="Q880" s="22"/>
    </row>
    <row r="881" spans="17:17" ht="14.25" customHeight="1">
      <c r="Q881" s="22"/>
    </row>
    <row r="882" spans="17:17" ht="14.25" customHeight="1">
      <c r="Q882" s="22"/>
    </row>
    <row r="883" spans="17:17" ht="14.25" customHeight="1">
      <c r="Q883" s="22"/>
    </row>
    <row r="884" spans="17:17" ht="14.25" customHeight="1">
      <c r="Q884" s="22"/>
    </row>
    <row r="885" spans="17:17" ht="14.25" customHeight="1">
      <c r="Q885" s="22"/>
    </row>
    <row r="886" spans="17:17" ht="14.25" customHeight="1">
      <c r="Q886" s="22"/>
    </row>
    <row r="887" spans="17:17" ht="14.25" customHeight="1">
      <c r="Q887" s="22"/>
    </row>
    <row r="888" spans="17:17" ht="14.25" customHeight="1">
      <c r="Q888" s="22"/>
    </row>
    <row r="889" spans="17:17" ht="14.25" customHeight="1">
      <c r="Q889" s="22"/>
    </row>
    <row r="890" spans="17:17" ht="14.25" customHeight="1">
      <c r="Q890" s="22"/>
    </row>
    <row r="891" spans="17:17" ht="14.25" customHeight="1">
      <c r="Q891" s="22"/>
    </row>
    <row r="892" spans="17:17" ht="14.25" customHeight="1">
      <c r="Q892" s="22"/>
    </row>
    <row r="893" spans="17:17" ht="14.25" customHeight="1">
      <c r="Q893" s="22"/>
    </row>
    <row r="894" spans="17:17" ht="14.25" customHeight="1">
      <c r="Q894" s="22"/>
    </row>
    <row r="895" spans="17:17" ht="14.25" customHeight="1">
      <c r="Q895" s="22"/>
    </row>
    <row r="896" spans="17:17" ht="14.25" customHeight="1">
      <c r="Q896" s="22"/>
    </row>
    <row r="897" spans="17:17" ht="14.25" customHeight="1">
      <c r="Q897" s="22"/>
    </row>
    <row r="898" spans="17:17" ht="14.25" customHeight="1">
      <c r="Q898" s="22"/>
    </row>
    <row r="899" spans="17:17" ht="14.25" customHeight="1">
      <c r="Q899" s="22"/>
    </row>
    <row r="900" spans="17:17" ht="14.25" customHeight="1">
      <c r="Q900" s="22"/>
    </row>
    <row r="901" spans="17:17" ht="14.25" customHeight="1">
      <c r="Q901" s="22"/>
    </row>
    <row r="902" spans="17:17" ht="14.25" customHeight="1">
      <c r="Q902" s="22"/>
    </row>
    <row r="903" spans="17:17" ht="14.25" customHeight="1">
      <c r="Q903" s="22"/>
    </row>
    <row r="904" spans="17:17" ht="14.25" customHeight="1">
      <c r="Q904" s="22"/>
    </row>
    <row r="905" spans="17:17" ht="14.25" customHeight="1">
      <c r="Q905" s="22"/>
    </row>
    <row r="906" spans="17:17" ht="14.25" customHeight="1">
      <c r="Q906" s="22"/>
    </row>
    <row r="907" spans="17:17" ht="14.25" customHeight="1">
      <c r="Q907" s="22"/>
    </row>
    <row r="908" spans="17:17" ht="14.25" customHeight="1">
      <c r="Q908" s="22"/>
    </row>
    <row r="909" spans="17:17" ht="14.25" customHeight="1">
      <c r="Q909" s="22"/>
    </row>
    <row r="910" spans="17:17" ht="14.25" customHeight="1">
      <c r="Q910" s="22"/>
    </row>
    <row r="911" spans="17:17" ht="14.25" customHeight="1">
      <c r="Q911" s="22"/>
    </row>
    <row r="912" spans="17:17" ht="14.25" customHeight="1">
      <c r="Q912" s="22"/>
    </row>
    <row r="913" spans="17:17" ht="14.25" customHeight="1">
      <c r="Q913" s="22"/>
    </row>
    <row r="914" spans="17:17" ht="14.25" customHeight="1">
      <c r="Q914" s="22"/>
    </row>
    <row r="915" spans="17:17" ht="14.25" customHeight="1">
      <c r="Q915" s="22"/>
    </row>
    <row r="916" spans="17:17" ht="14.25" customHeight="1">
      <c r="Q916" s="22"/>
    </row>
    <row r="917" spans="17:17" ht="14.25" customHeight="1">
      <c r="Q917" s="22"/>
    </row>
    <row r="918" spans="17:17" ht="14.25" customHeight="1">
      <c r="Q918" s="22"/>
    </row>
    <row r="919" spans="17:17" ht="14.25" customHeight="1">
      <c r="Q919" s="22"/>
    </row>
    <row r="920" spans="17:17" ht="14.25" customHeight="1">
      <c r="Q920" s="22"/>
    </row>
    <row r="921" spans="17:17" ht="14.25" customHeight="1">
      <c r="Q921" s="22"/>
    </row>
    <row r="922" spans="17:17" ht="14.25" customHeight="1">
      <c r="Q922" s="22"/>
    </row>
    <row r="923" spans="17:17" ht="14.25" customHeight="1">
      <c r="Q923" s="22"/>
    </row>
    <row r="924" spans="17:17" ht="14.25" customHeight="1">
      <c r="Q924" s="22"/>
    </row>
    <row r="925" spans="17:17" ht="14.25" customHeight="1">
      <c r="Q925" s="22"/>
    </row>
    <row r="926" spans="17:17" ht="14.25" customHeight="1">
      <c r="Q926" s="22"/>
    </row>
    <row r="927" spans="17:17" ht="14.25" customHeight="1">
      <c r="Q927" s="22"/>
    </row>
    <row r="928" spans="17:17" ht="14.25" customHeight="1">
      <c r="Q928" s="22"/>
    </row>
    <row r="929" spans="17:17" ht="14.25" customHeight="1">
      <c r="Q929" s="22"/>
    </row>
    <row r="930" spans="17:17" ht="14.25" customHeight="1">
      <c r="Q930" s="22"/>
    </row>
    <row r="931" spans="17:17" ht="14.25" customHeight="1">
      <c r="Q931" s="22"/>
    </row>
    <row r="932" spans="17:17" ht="14.25" customHeight="1">
      <c r="Q932" s="22"/>
    </row>
    <row r="933" spans="17:17" ht="14.25" customHeight="1">
      <c r="Q933" s="22"/>
    </row>
    <row r="934" spans="17:17" ht="14.25" customHeight="1">
      <c r="Q934" s="22"/>
    </row>
    <row r="935" spans="17:17" ht="14.25" customHeight="1">
      <c r="Q935" s="22"/>
    </row>
    <row r="936" spans="17:17" ht="14.25" customHeight="1">
      <c r="Q936" s="22"/>
    </row>
    <row r="937" spans="17:17" ht="14.25" customHeight="1">
      <c r="Q937" s="22"/>
    </row>
    <row r="938" spans="17:17" ht="14.25" customHeight="1">
      <c r="Q938" s="22"/>
    </row>
    <row r="939" spans="17:17" ht="14.25" customHeight="1">
      <c r="Q939" s="22"/>
    </row>
    <row r="940" spans="17:17" ht="14.25" customHeight="1">
      <c r="Q940" s="22"/>
    </row>
    <row r="941" spans="17:17" ht="14.25" customHeight="1">
      <c r="Q941" s="22"/>
    </row>
    <row r="942" spans="17:17" ht="14.25" customHeight="1">
      <c r="Q942" s="22"/>
    </row>
    <row r="943" spans="17:17" ht="14.25" customHeight="1">
      <c r="Q943" s="22"/>
    </row>
    <row r="944" spans="17:17" ht="14.25" customHeight="1">
      <c r="Q944" s="22"/>
    </row>
    <row r="945" spans="17:17" ht="14.25" customHeight="1">
      <c r="Q945" s="22"/>
    </row>
    <row r="946" spans="17:17" ht="14.25" customHeight="1">
      <c r="Q946" s="22"/>
    </row>
    <row r="947" spans="17:17" ht="14.25" customHeight="1">
      <c r="Q947" s="22"/>
    </row>
    <row r="948" spans="17:17" ht="14.25" customHeight="1">
      <c r="Q948" s="22"/>
    </row>
    <row r="949" spans="17:17" ht="14.25" customHeight="1">
      <c r="Q949" s="22"/>
    </row>
    <row r="950" spans="17:17" ht="14.25" customHeight="1">
      <c r="Q950" s="22"/>
    </row>
    <row r="951" spans="17:17" ht="14.25" customHeight="1">
      <c r="Q951" s="22"/>
    </row>
    <row r="952" spans="17:17" ht="14.25" customHeight="1">
      <c r="Q952" s="22"/>
    </row>
    <row r="953" spans="17:17" ht="14.25" customHeight="1">
      <c r="Q953" s="22"/>
    </row>
    <row r="954" spans="17:17" ht="14.25" customHeight="1">
      <c r="Q954" s="22"/>
    </row>
    <row r="955" spans="17:17" ht="14.25" customHeight="1">
      <c r="Q955" s="22"/>
    </row>
    <row r="956" spans="17:17" ht="14.25" customHeight="1">
      <c r="Q956" s="22"/>
    </row>
    <row r="957" spans="17:17" ht="14.25" customHeight="1">
      <c r="Q957" s="22"/>
    </row>
    <row r="958" spans="17:17" ht="14.25" customHeight="1">
      <c r="Q958" s="22"/>
    </row>
    <row r="959" spans="17:17" ht="14.25" customHeight="1">
      <c r="Q959" s="22"/>
    </row>
    <row r="960" spans="17:17" ht="14.25" customHeight="1">
      <c r="Q960" s="22"/>
    </row>
    <row r="961" spans="17:17" ht="14.25" customHeight="1">
      <c r="Q961" s="22"/>
    </row>
    <row r="962" spans="17:17" ht="14.25" customHeight="1">
      <c r="Q962" s="22"/>
    </row>
    <row r="963" spans="17:17" ht="14.25" customHeight="1">
      <c r="Q963" s="22"/>
    </row>
    <row r="964" spans="17:17" ht="14.25" customHeight="1">
      <c r="Q964" s="22"/>
    </row>
    <row r="965" spans="17:17" ht="14.25" customHeight="1">
      <c r="Q965" s="22"/>
    </row>
    <row r="966" spans="17:17" ht="14.25" customHeight="1">
      <c r="Q966" s="22"/>
    </row>
    <row r="967" spans="17:17" ht="14.25" customHeight="1">
      <c r="Q967" s="22"/>
    </row>
    <row r="968" spans="17:17" ht="14.25" customHeight="1">
      <c r="Q968" s="22"/>
    </row>
    <row r="969" spans="17:17" ht="14.25" customHeight="1">
      <c r="Q969" s="22"/>
    </row>
    <row r="970" spans="17:17" ht="14.25" customHeight="1">
      <c r="Q970" s="22"/>
    </row>
    <row r="971" spans="17:17" ht="14.25" customHeight="1">
      <c r="Q971" s="22"/>
    </row>
    <row r="972" spans="17:17" ht="14.25" customHeight="1">
      <c r="Q972" s="22"/>
    </row>
    <row r="973" spans="17:17" ht="14.25" customHeight="1">
      <c r="Q973" s="22"/>
    </row>
    <row r="974" spans="17:17" ht="14.25" customHeight="1">
      <c r="Q974" s="22"/>
    </row>
    <row r="975" spans="17:17" ht="14.25" customHeight="1">
      <c r="Q975" s="22"/>
    </row>
    <row r="976" spans="17:17" ht="14.25" customHeight="1">
      <c r="Q976" s="22"/>
    </row>
    <row r="977" spans="17:17" ht="14.25" customHeight="1">
      <c r="Q977" s="22"/>
    </row>
    <row r="978" spans="17:17" ht="14.25" customHeight="1">
      <c r="Q978" s="22"/>
    </row>
    <row r="979" spans="17:17" ht="14.25" customHeight="1">
      <c r="Q979" s="22"/>
    </row>
    <row r="980" spans="17:17" ht="14.25" customHeight="1">
      <c r="Q980" s="22"/>
    </row>
    <row r="981" spans="17:17" ht="14.25" customHeight="1">
      <c r="Q981" s="22"/>
    </row>
    <row r="982" spans="17:17" ht="14.25" customHeight="1">
      <c r="Q982" s="22"/>
    </row>
    <row r="983" spans="17:17" ht="14.25" customHeight="1">
      <c r="Q983" s="22"/>
    </row>
    <row r="984" spans="17:17" ht="14.25" customHeight="1">
      <c r="Q984" s="22"/>
    </row>
    <row r="985" spans="17:17" ht="14.25" customHeight="1">
      <c r="Q985" s="22"/>
    </row>
    <row r="986" spans="17:17" ht="14.25" customHeight="1">
      <c r="Q986" s="22"/>
    </row>
    <row r="987" spans="17:17" ht="14.25" customHeight="1">
      <c r="Q987" s="22"/>
    </row>
    <row r="988" spans="17:17" ht="14.25" customHeight="1">
      <c r="Q988" s="22"/>
    </row>
    <row r="989" spans="17:17" ht="14.25" customHeight="1">
      <c r="Q989" s="22"/>
    </row>
    <row r="990" spans="17:17" ht="14.25" customHeight="1">
      <c r="Q990" s="22"/>
    </row>
    <row r="991" spans="17:17" ht="14.25" customHeight="1">
      <c r="Q991" s="22"/>
    </row>
    <row r="992" spans="17:17" ht="14.25" customHeight="1">
      <c r="Q992" s="22"/>
    </row>
    <row r="993" spans="17:17" ht="14.25" customHeight="1">
      <c r="Q993" s="22"/>
    </row>
    <row r="994" spans="17:17" ht="14.25" customHeight="1">
      <c r="Q994" s="22"/>
    </row>
    <row r="995" spans="17:17" ht="14.25" customHeight="1">
      <c r="Q995" s="22"/>
    </row>
    <row r="996" spans="17:17" ht="14.25" customHeight="1">
      <c r="Q996" s="22"/>
    </row>
    <row r="997" spans="17:17" ht="14.25" customHeight="1">
      <c r="Q997" s="22"/>
    </row>
    <row r="998" spans="17:17" ht="14.25" customHeight="1">
      <c r="Q998" s="22"/>
    </row>
    <row r="999" spans="17:17" ht="14.25" customHeight="1">
      <c r="Q999" s="22"/>
    </row>
    <row r="1000" spans="17:17" ht="14.25" customHeight="1">
      <c r="Q1000" s="22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H1000"/>
  <sheetViews>
    <sheetView workbookViewId="0"/>
  </sheetViews>
  <sheetFormatPr defaultColWidth="14.42578125" defaultRowHeight="15" customHeight="1"/>
  <cols>
    <col min="1" max="1" width="10.85546875" customWidth="1"/>
    <col min="2" max="2" width="22.140625" customWidth="1"/>
    <col min="3" max="3" width="16.42578125" customWidth="1"/>
    <col min="4" max="4" width="15.42578125" customWidth="1"/>
    <col min="5" max="5" width="12.85546875" customWidth="1"/>
    <col min="6" max="6" width="10.85546875" customWidth="1"/>
    <col min="7" max="7" width="18.140625" customWidth="1"/>
    <col min="8" max="8" width="17.42578125" customWidth="1"/>
    <col min="9" max="26" width="10.85546875" customWidth="1"/>
  </cols>
  <sheetData>
    <row r="1" spans="1:5" ht="14.25" customHeight="1">
      <c r="B1" s="22"/>
    </row>
    <row r="2" spans="1:5" ht="14.25" customHeight="1">
      <c r="B2" s="22"/>
    </row>
    <row r="3" spans="1:5" ht="14.25" customHeight="1">
      <c r="A3" s="15">
        <v>65</v>
      </c>
      <c r="B3" s="22">
        <v>860488558</v>
      </c>
      <c r="D3" s="22">
        <f t="shared" ref="D3:D15" si="0">B3/A3</f>
        <v>13238285.507692307</v>
      </c>
      <c r="E3" s="22">
        <f t="shared" ref="E3:E14" si="1">D3-D4</f>
        <v>496807.60769230686</v>
      </c>
    </row>
    <row r="4" spans="1:5" ht="14.25" customHeight="1">
      <c r="A4" s="15">
        <v>70</v>
      </c>
      <c r="B4" s="22">
        <v>891903453</v>
      </c>
      <c r="C4" s="22">
        <f t="shared" ref="C4:C15" si="2">B4-B3</f>
        <v>31414895</v>
      </c>
      <c r="D4" s="22">
        <f t="shared" si="0"/>
        <v>12741477.9</v>
      </c>
      <c r="E4" s="22">
        <f t="shared" si="1"/>
        <v>717404.19333333336</v>
      </c>
    </row>
    <row r="5" spans="1:5" ht="14.25" customHeight="1">
      <c r="A5" s="15">
        <v>75</v>
      </c>
      <c r="B5" s="22">
        <v>901805528</v>
      </c>
      <c r="C5" s="22">
        <f t="shared" si="2"/>
        <v>9902075</v>
      </c>
      <c r="D5" s="22">
        <f t="shared" si="0"/>
        <v>12024073.706666667</v>
      </c>
      <c r="E5" s="22">
        <f t="shared" si="1"/>
        <v>281840.29416666739</v>
      </c>
    </row>
    <row r="6" spans="1:5" ht="14.25" customHeight="1">
      <c r="A6" s="15">
        <v>80</v>
      </c>
      <c r="B6" s="22">
        <v>939378673</v>
      </c>
      <c r="C6" s="22">
        <f t="shared" si="2"/>
        <v>37573145</v>
      </c>
      <c r="D6" s="22">
        <f t="shared" si="0"/>
        <v>11742233.4125</v>
      </c>
      <c r="E6" s="22">
        <f t="shared" si="1"/>
        <v>574224.61249999888</v>
      </c>
    </row>
    <row r="7" spans="1:5" ht="14.25" customHeight="1">
      <c r="A7" s="15">
        <v>85</v>
      </c>
      <c r="B7" s="22">
        <v>949280748</v>
      </c>
      <c r="C7" s="22">
        <f t="shared" si="2"/>
        <v>9902075</v>
      </c>
      <c r="D7" s="22">
        <f t="shared" si="0"/>
        <v>11168008.800000001</v>
      </c>
      <c r="E7" s="22">
        <f t="shared" si="1"/>
        <v>507076.6555555556</v>
      </c>
    </row>
    <row r="8" spans="1:5" ht="14.25" customHeight="1">
      <c r="A8" s="15">
        <v>90</v>
      </c>
      <c r="B8" s="22">
        <v>959483893</v>
      </c>
      <c r="C8" s="22">
        <f t="shared" si="2"/>
        <v>10203145</v>
      </c>
      <c r="D8" s="22">
        <f t="shared" si="0"/>
        <v>10660932.144444445</v>
      </c>
      <c r="E8" s="22">
        <f t="shared" si="1"/>
        <v>456869.32339181378</v>
      </c>
    </row>
    <row r="9" spans="1:5" ht="14.25" customHeight="1">
      <c r="A9" s="15">
        <v>95</v>
      </c>
      <c r="B9" s="22">
        <v>969385968</v>
      </c>
      <c r="C9" s="22">
        <f t="shared" si="2"/>
        <v>9902075</v>
      </c>
      <c r="D9" s="22">
        <f t="shared" si="0"/>
        <v>10204062.821052631</v>
      </c>
      <c r="E9" s="22">
        <f t="shared" si="1"/>
        <v>408171.69105263054</v>
      </c>
    </row>
    <row r="10" spans="1:5" ht="14.25" customHeight="1">
      <c r="A10" s="15">
        <v>100</v>
      </c>
      <c r="B10" s="22">
        <v>979589113</v>
      </c>
      <c r="C10" s="22">
        <f t="shared" si="2"/>
        <v>10203145</v>
      </c>
      <c r="D10" s="22">
        <f t="shared" si="0"/>
        <v>9795891.1300000008</v>
      </c>
      <c r="E10" s="22">
        <f t="shared" si="1"/>
        <v>372165.53000000119</v>
      </c>
    </row>
    <row r="11" spans="1:5" ht="14.25" customHeight="1">
      <c r="A11" s="15">
        <v>105</v>
      </c>
      <c r="B11" s="22">
        <v>989491188</v>
      </c>
      <c r="C11" s="22">
        <f t="shared" si="2"/>
        <v>9902075</v>
      </c>
      <c r="D11" s="22">
        <f t="shared" si="0"/>
        <v>9423725.5999999996</v>
      </c>
      <c r="E11" s="22">
        <f t="shared" si="1"/>
        <v>335595.29999999888</v>
      </c>
    </row>
    <row r="12" spans="1:5" ht="14.25" customHeight="1">
      <c r="A12" s="15">
        <v>110</v>
      </c>
      <c r="B12" s="22">
        <v>999694333</v>
      </c>
      <c r="C12" s="22">
        <f t="shared" si="2"/>
        <v>10203145</v>
      </c>
      <c r="D12" s="22">
        <f t="shared" si="0"/>
        <v>9088130.3000000007</v>
      </c>
      <c r="E12" s="22">
        <f t="shared" si="1"/>
        <v>309031.10000000149</v>
      </c>
    </row>
    <row r="13" spans="1:5" ht="14.25" customHeight="1">
      <c r="A13" s="15">
        <v>115</v>
      </c>
      <c r="B13" s="22">
        <v>1009596408</v>
      </c>
      <c r="C13" s="22">
        <f t="shared" si="2"/>
        <v>9902075</v>
      </c>
      <c r="D13" s="22">
        <f t="shared" si="0"/>
        <v>8779099.1999999993</v>
      </c>
      <c r="E13" s="22">
        <f t="shared" si="1"/>
        <v>52686.258333332837</v>
      </c>
    </row>
    <row r="14" spans="1:5" ht="14.25" customHeight="1">
      <c r="A14" s="15">
        <v>120</v>
      </c>
      <c r="B14" s="22">
        <v>1047169553</v>
      </c>
      <c r="C14" s="22">
        <f t="shared" si="2"/>
        <v>37573145</v>
      </c>
      <c r="D14" s="22">
        <f t="shared" si="0"/>
        <v>8726412.9416666664</v>
      </c>
      <c r="E14" s="22">
        <f t="shared" si="1"/>
        <v>269839.91766666621</v>
      </c>
    </row>
    <row r="15" spans="1:5" ht="14.25" customHeight="1">
      <c r="A15" s="15">
        <v>125</v>
      </c>
      <c r="B15" s="22">
        <v>1057071628</v>
      </c>
      <c r="C15" s="22">
        <f t="shared" si="2"/>
        <v>9902075</v>
      </c>
      <c r="D15" s="22">
        <f t="shared" si="0"/>
        <v>8456573.0240000002</v>
      </c>
    </row>
    <row r="16" spans="1:5" ht="14.25" customHeight="1">
      <c r="B16" s="22"/>
    </row>
    <row r="17" spans="2:2" ht="14.25" customHeight="1">
      <c r="B17" s="22"/>
    </row>
    <row r="18" spans="2:2" ht="14.25" customHeight="1">
      <c r="B18" s="22"/>
    </row>
    <row r="19" spans="2:2" ht="14.25" customHeight="1">
      <c r="B19" s="22"/>
    </row>
    <row r="20" spans="2:2" ht="14.25" customHeight="1">
      <c r="B20" s="22"/>
    </row>
    <row r="21" spans="2:2" ht="14.25" customHeight="1">
      <c r="B21" s="22"/>
    </row>
    <row r="22" spans="2:2" ht="14.25" customHeight="1">
      <c r="B22" s="22"/>
    </row>
    <row r="23" spans="2:2" ht="14.25" customHeight="1">
      <c r="B23" s="22"/>
    </row>
    <row r="24" spans="2:2" ht="14.25" customHeight="1">
      <c r="B24" s="22"/>
    </row>
    <row r="25" spans="2:2" ht="14.25" customHeight="1">
      <c r="B25" s="22"/>
    </row>
    <row r="26" spans="2:2" ht="14.25" customHeight="1">
      <c r="B26" s="22"/>
    </row>
    <row r="27" spans="2:2" ht="14.25" customHeight="1">
      <c r="B27" s="22"/>
    </row>
    <row r="28" spans="2:2" ht="14.25" customHeight="1">
      <c r="B28" s="22"/>
    </row>
    <row r="29" spans="2:2" ht="14.25" customHeight="1">
      <c r="B29" s="22"/>
    </row>
    <row r="30" spans="2:2" ht="14.25" customHeight="1">
      <c r="B30" s="22"/>
    </row>
    <row r="31" spans="2:2" ht="14.25" customHeight="1">
      <c r="B31" s="22"/>
    </row>
    <row r="32" spans="2:2" ht="14.25" customHeight="1">
      <c r="B32" s="22"/>
    </row>
    <row r="33" spans="2:8" ht="14.25" customHeight="1">
      <c r="B33" s="22"/>
    </row>
    <row r="34" spans="2:8" ht="14.25" customHeight="1">
      <c r="B34" s="22"/>
    </row>
    <row r="35" spans="2:8" ht="14.25" customHeight="1">
      <c r="B35" s="22"/>
      <c r="G35" s="22"/>
      <c r="H35" s="22"/>
    </row>
    <row r="36" spans="2:8" ht="14.25" customHeight="1">
      <c r="B36" s="22"/>
      <c r="G36" s="22"/>
      <c r="H36" s="22"/>
    </row>
    <row r="37" spans="2:8" ht="14.25" customHeight="1">
      <c r="B37" s="22"/>
      <c r="G37" s="22"/>
      <c r="H37" s="22"/>
    </row>
    <row r="38" spans="2:8" ht="14.25" customHeight="1">
      <c r="B38" s="22"/>
      <c r="G38" s="22"/>
      <c r="H38" s="22"/>
    </row>
    <row r="39" spans="2:8" ht="14.25" customHeight="1">
      <c r="B39" s="22"/>
      <c r="C39" s="22"/>
    </row>
    <row r="40" spans="2:8" ht="14.25" customHeight="1">
      <c r="B40" s="22"/>
    </row>
    <row r="41" spans="2:8" ht="14.25" customHeight="1">
      <c r="B41" s="22"/>
    </row>
    <row r="42" spans="2:8" ht="14.25" customHeight="1">
      <c r="B42" s="22"/>
    </row>
    <row r="43" spans="2:8" ht="14.25" customHeight="1">
      <c r="B43" s="22"/>
    </row>
    <row r="44" spans="2:8" ht="14.25" customHeight="1">
      <c r="B44" s="22"/>
    </row>
    <row r="45" spans="2:8" ht="14.25" customHeight="1">
      <c r="B45" s="22"/>
    </row>
    <row r="46" spans="2:8" ht="14.25" customHeight="1">
      <c r="B46" s="22"/>
    </row>
    <row r="47" spans="2:8" ht="14.25" customHeight="1">
      <c r="B47" s="22"/>
    </row>
    <row r="48" spans="2:8" ht="14.25" customHeight="1">
      <c r="B48" s="22"/>
    </row>
    <row r="49" spans="2:2" ht="14.25" customHeight="1">
      <c r="B49" s="22"/>
    </row>
    <row r="50" spans="2:2" ht="14.25" customHeight="1">
      <c r="B50" s="22"/>
    </row>
    <row r="51" spans="2:2" ht="14.25" customHeight="1">
      <c r="B51" s="22"/>
    </row>
    <row r="52" spans="2:2" ht="14.25" customHeight="1">
      <c r="B52" s="22"/>
    </row>
    <row r="53" spans="2:2" ht="14.25" customHeight="1">
      <c r="B53" s="22"/>
    </row>
    <row r="54" spans="2:2" ht="14.25" customHeight="1">
      <c r="B54" s="22"/>
    </row>
    <row r="55" spans="2:2" ht="14.25" customHeight="1">
      <c r="B55" s="22"/>
    </row>
    <row r="56" spans="2:2" ht="14.25" customHeight="1">
      <c r="B56" s="22"/>
    </row>
    <row r="57" spans="2:2" ht="14.25" customHeight="1">
      <c r="B57" s="22"/>
    </row>
    <row r="58" spans="2:2" ht="14.25" customHeight="1">
      <c r="B58" s="22"/>
    </row>
    <row r="59" spans="2:2" ht="14.25" customHeight="1">
      <c r="B59" s="22"/>
    </row>
    <row r="60" spans="2:2" ht="14.25" customHeight="1">
      <c r="B60" s="22"/>
    </row>
    <row r="61" spans="2:2" ht="14.25" customHeight="1">
      <c r="B61" s="22"/>
    </row>
    <row r="62" spans="2:2" ht="14.25" customHeight="1">
      <c r="B62" s="22"/>
    </row>
    <row r="63" spans="2:2" ht="14.25" customHeight="1">
      <c r="B63" s="22"/>
    </row>
    <row r="64" spans="2:2" ht="14.25" customHeight="1">
      <c r="B64" s="22"/>
    </row>
    <row r="65" spans="2:2" ht="14.25" customHeight="1">
      <c r="B65" s="22"/>
    </row>
    <row r="66" spans="2:2" ht="14.25" customHeight="1">
      <c r="B66" s="22"/>
    </row>
    <row r="67" spans="2:2" ht="14.25" customHeight="1">
      <c r="B67" s="22"/>
    </row>
    <row r="68" spans="2:2" ht="14.25" customHeight="1">
      <c r="B68" s="22"/>
    </row>
    <row r="69" spans="2:2" ht="14.25" customHeight="1">
      <c r="B69" s="22"/>
    </row>
    <row r="70" spans="2:2" ht="14.25" customHeight="1">
      <c r="B70" s="22"/>
    </row>
    <row r="71" spans="2:2" ht="14.25" customHeight="1">
      <c r="B71" s="22"/>
    </row>
    <row r="72" spans="2:2" ht="14.25" customHeight="1">
      <c r="B72" s="22"/>
    </row>
    <row r="73" spans="2:2" ht="14.25" customHeight="1">
      <c r="B73" s="22"/>
    </row>
    <row r="74" spans="2:2" ht="14.25" customHeight="1">
      <c r="B74" s="22"/>
    </row>
    <row r="75" spans="2:2" ht="14.25" customHeight="1">
      <c r="B75" s="22"/>
    </row>
    <row r="76" spans="2:2" ht="14.25" customHeight="1">
      <c r="B76" s="22"/>
    </row>
    <row r="77" spans="2:2" ht="14.25" customHeight="1">
      <c r="B77" s="22"/>
    </row>
    <row r="78" spans="2:2" ht="14.25" customHeight="1">
      <c r="B78" s="22"/>
    </row>
    <row r="79" spans="2:2" ht="14.25" customHeight="1">
      <c r="B79" s="22"/>
    </row>
    <row r="80" spans="2:2" ht="14.25" customHeight="1">
      <c r="B80" s="22"/>
    </row>
    <row r="81" spans="2:2" ht="14.25" customHeight="1">
      <c r="B81" s="22"/>
    </row>
    <row r="82" spans="2:2" ht="14.25" customHeight="1">
      <c r="B82" s="22"/>
    </row>
    <row r="83" spans="2:2" ht="14.25" customHeight="1">
      <c r="B83" s="22"/>
    </row>
    <row r="84" spans="2:2" ht="14.25" customHeight="1">
      <c r="B84" s="22"/>
    </row>
    <row r="85" spans="2:2" ht="14.25" customHeight="1">
      <c r="B85" s="22"/>
    </row>
    <row r="86" spans="2:2" ht="14.25" customHeight="1">
      <c r="B86" s="22"/>
    </row>
    <row r="87" spans="2:2" ht="14.25" customHeight="1">
      <c r="B87" s="22"/>
    </row>
    <row r="88" spans="2:2" ht="14.25" customHeight="1">
      <c r="B88" s="22"/>
    </row>
    <row r="89" spans="2:2" ht="14.25" customHeight="1">
      <c r="B89" s="22"/>
    </row>
    <row r="90" spans="2:2" ht="14.25" customHeight="1">
      <c r="B90" s="22"/>
    </row>
    <row r="91" spans="2:2" ht="14.25" customHeight="1">
      <c r="B91" s="22"/>
    </row>
    <row r="92" spans="2:2" ht="14.25" customHeight="1">
      <c r="B92" s="22"/>
    </row>
    <row r="93" spans="2:2" ht="14.25" customHeight="1">
      <c r="B93" s="22"/>
    </row>
    <row r="94" spans="2:2" ht="14.25" customHeight="1">
      <c r="B94" s="22"/>
    </row>
    <row r="95" spans="2:2" ht="14.25" customHeight="1">
      <c r="B95" s="22"/>
    </row>
    <row r="96" spans="2:2" ht="14.25" customHeight="1">
      <c r="B96" s="22"/>
    </row>
    <row r="97" spans="2:2" ht="14.25" customHeight="1">
      <c r="B97" s="22"/>
    </row>
    <row r="98" spans="2:2" ht="14.25" customHeight="1">
      <c r="B98" s="22"/>
    </row>
    <row r="99" spans="2:2" ht="14.25" customHeight="1">
      <c r="B99" s="22"/>
    </row>
    <row r="100" spans="2:2" ht="14.25" customHeight="1">
      <c r="B100" s="22"/>
    </row>
    <row r="101" spans="2:2" ht="14.25" customHeight="1">
      <c r="B101" s="22"/>
    </row>
    <row r="102" spans="2:2" ht="14.25" customHeight="1">
      <c r="B102" s="22"/>
    </row>
    <row r="103" spans="2:2" ht="14.25" customHeight="1">
      <c r="B103" s="22"/>
    </row>
    <row r="104" spans="2:2" ht="14.25" customHeight="1">
      <c r="B104" s="22"/>
    </row>
    <row r="105" spans="2:2" ht="14.25" customHeight="1">
      <c r="B105" s="22"/>
    </row>
    <row r="106" spans="2:2" ht="14.25" customHeight="1">
      <c r="B106" s="22"/>
    </row>
    <row r="107" spans="2:2" ht="14.25" customHeight="1">
      <c r="B107" s="22"/>
    </row>
    <row r="108" spans="2:2" ht="14.25" customHeight="1">
      <c r="B108" s="22"/>
    </row>
    <row r="109" spans="2:2" ht="14.25" customHeight="1">
      <c r="B109" s="22"/>
    </row>
    <row r="110" spans="2:2" ht="14.25" customHeight="1">
      <c r="B110" s="22"/>
    </row>
    <row r="111" spans="2:2" ht="14.25" customHeight="1">
      <c r="B111" s="22"/>
    </row>
    <row r="112" spans="2:2" ht="14.25" customHeight="1">
      <c r="B112" s="22"/>
    </row>
    <row r="113" spans="2:2" ht="14.25" customHeight="1">
      <c r="B113" s="22"/>
    </row>
    <row r="114" spans="2:2" ht="14.25" customHeight="1">
      <c r="B114" s="22"/>
    </row>
    <row r="115" spans="2:2" ht="14.25" customHeight="1">
      <c r="B115" s="22"/>
    </row>
    <row r="116" spans="2:2" ht="14.25" customHeight="1">
      <c r="B116" s="22"/>
    </row>
    <row r="117" spans="2:2" ht="14.25" customHeight="1">
      <c r="B117" s="22"/>
    </row>
    <row r="118" spans="2:2" ht="14.25" customHeight="1">
      <c r="B118" s="22"/>
    </row>
    <row r="119" spans="2:2" ht="14.25" customHeight="1">
      <c r="B119" s="22"/>
    </row>
    <row r="120" spans="2:2" ht="14.25" customHeight="1">
      <c r="B120" s="22"/>
    </row>
    <row r="121" spans="2:2" ht="14.25" customHeight="1">
      <c r="B121" s="22"/>
    </row>
    <row r="122" spans="2:2" ht="14.25" customHeight="1">
      <c r="B122" s="22"/>
    </row>
    <row r="123" spans="2:2" ht="14.25" customHeight="1">
      <c r="B123" s="22"/>
    </row>
    <row r="124" spans="2:2" ht="14.25" customHeight="1">
      <c r="B124" s="22"/>
    </row>
    <row r="125" spans="2:2" ht="14.25" customHeight="1">
      <c r="B125" s="22"/>
    </row>
    <row r="126" spans="2:2" ht="14.25" customHeight="1">
      <c r="B126" s="22"/>
    </row>
    <row r="127" spans="2:2" ht="14.25" customHeight="1">
      <c r="B127" s="22"/>
    </row>
    <row r="128" spans="2:2" ht="14.25" customHeight="1">
      <c r="B128" s="22"/>
    </row>
    <row r="129" spans="2:2" ht="14.25" customHeight="1">
      <c r="B129" s="22"/>
    </row>
    <row r="130" spans="2:2" ht="14.25" customHeight="1">
      <c r="B130" s="22"/>
    </row>
    <row r="131" spans="2:2" ht="14.25" customHeight="1">
      <c r="B131" s="22"/>
    </row>
    <row r="132" spans="2:2" ht="14.25" customHeight="1">
      <c r="B132" s="22"/>
    </row>
    <row r="133" spans="2:2" ht="14.25" customHeight="1">
      <c r="B133" s="22"/>
    </row>
    <row r="134" spans="2:2" ht="14.25" customHeight="1">
      <c r="B134" s="22"/>
    </row>
    <row r="135" spans="2:2" ht="14.25" customHeight="1">
      <c r="B135" s="22"/>
    </row>
    <row r="136" spans="2:2" ht="14.25" customHeight="1">
      <c r="B136" s="22"/>
    </row>
    <row r="137" spans="2:2" ht="14.25" customHeight="1">
      <c r="B137" s="22"/>
    </row>
    <row r="138" spans="2:2" ht="14.25" customHeight="1">
      <c r="B138" s="22"/>
    </row>
    <row r="139" spans="2:2" ht="14.25" customHeight="1">
      <c r="B139" s="22"/>
    </row>
    <row r="140" spans="2:2" ht="14.25" customHeight="1">
      <c r="B140" s="22"/>
    </row>
    <row r="141" spans="2:2" ht="14.25" customHeight="1">
      <c r="B141" s="22"/>
    </row>
    <row r="142" spans="2:2" ht="14.25" customHeight="1">
      <c r="B142" s="22"/>
    </row>
    <row r="143" spans="2:2" ht="14.25" customHeight="1">
      <c r="B143" s="22"/>
    </row>
    <row r="144" spans="2:2" ht="14.25" customHeight="1">
      <c r="B144" s="22"/>
    </row>
    <row r="145" spans="2:2" ht="14.25" customHeight="1">
      <c r="B145" s="22"/>
    </row>
    <row r="146" spans="2:2" ht="14.25" customHeight="1">
      <c r="B146" s="22"/>
    </row>
    <row r="147" spans="2:2" ht="14.25" customHeight="1">
      <c r="B147" s="22"/>
    </row>
    <row r="148" spans="2:2" ht="14.25" customHeight="1">
      <c r="B148" s="22"/>
    </row>
    <row r="149" spans="2:2" ht="14.25" customHeight="1">
      <c r="B149" s="22"/>
    </row>
    <row r="150" spans="2:2" ht="14.25" customHeight="1">
      <c r="B150" s="22"/>
    </row>
    <row r="151" spans="2:2" ht="14.25" customHeight="1">
      <c r="B151" s="22"/>
    </row>
    <row r="152" spans="2:2" ht="14.25" customHeight="1">
      <c r="B152" s="22"/>
    </row>
    <row r="153" spans="2:2" ht="14.25" customHeight="1">
      <c r="B153" s="22"/>
    </row>
    <row r="154" spans="2:2" ht="14.25" customHeight="1">
      <c r="B154" s="22"/>
    </row>
    <row r="155" spans="2:2" ht="14.25" customHeight="1">
      <c r="B155" s="22"/>
    </row>
    <row r="156" spans="2:2" ht="14.25" customHeight="1">
      <c r="B156" s="22"/>
    </row>
    <row r="157" spans="2:2" ht="14.25" customHeight="1">
      <c r="B157" s="22"/>
    </row>
    <row r="158" spans="2:2" ht="14.25" customHeight="1">
      <c r="B158" s="22"/>
    </row>
    <row r="159" spans="2:2" ht="14.25" customHeight="1">
      <c r="B159" s="22"/>
    </row>
    <row r="160" spans="2:2" ht="14.25" customHeight="1">
      <c r="B160" s="22"/>
    </row>
    <row r="161" spans="2:2" ht="14.25" customHeight="1">
      <c r="B161" s="22"/>
    </row>
    <row r="162" spans="2:2" ht="14.25" customHeight="1">
      <c r="B162" s="22"/>
    </row>
    <row r="163" spans="2:2" ht="14.25" customHeight="1">
      <c r="B163" s="22"/>
    </row>
    <row r="164" spans="2:2" ht="14.25" customHeight="1">
      <c r="B164" s="22"/>
    </row>
    <row r="165" spans="2:2" ht="14.25" customHeight="1">
      <c r="B165" s="22"/>
    </row>
    <row r="166" spans="2:2" ht="14.25" customHeight="1">
      <c r="B166" s="22"/>
    </row>
    <row r="167" spans="2:2" ht="14.25" customHeight="1">
      <c r="B167" s="22"/>
    </row>
    <row r="168" spans="2:2" ht="14.25" customHeight="1">
      <c r="B168" s="22"/>
    </row>
    <row r="169" spans="2:2" ht="14.25" customHeight="1">
      <c r="B169" s="22"/>
    </row>
    <row r="170" spans="2:2" ht="14.25" customHeight="1">
      <c r="B170" s="22"/>
    </row>
    <row r="171" spans="2:2" ht="14.25" customHeight="1">
      <c r="B171" s="22"/>
    </row>
    <row r="172" spans="2:2" ht="14.25" customHeight="1">
      <c r="B172" s="22"/>
    </row>
    <row r="173" spans="2:2" ht="14.25" customHeight="1">
      <c r="B173" s="22"/>
    </row>
    <row r="174" spans="2:2" ht="14.25" customHeight="1">
      <c r="B174" s="22"/>
    </row>
    <row r="175" spans="2:2" ht="14.25" customHeight="1">
      <c r="B175" s="22"/>
    </row>
    <row r="176" spans="2:2" ht="14.25" customHeight="1">
      <c r="B176" s="22"/>
    </row>
    <row r="177" spans="2:2" ht="14.25" customHeight="1">
      <c r="B177" s="22"/>
    </row>
    <row r="178" spans="2:2" ht="14.25" customHeight="1">
      <c r="B178" s="22"/>
    </row>
    <row r="179" spans="2:2" ht="14.25" customHeight="1">
      <c r="B179" s="22"/>
    </row>
    <row r="180" spans="2:2" ht="14.25" customHeight="1">
      <c r="B180" s="22"/>
    </row>
    <row r="181" spans="2:2" ht="14.25" customHeight="1">
      <c r="B181" s="22"/>
    </row>
    <row r="182" spans="2:2" ht="14.25" customHeight="1">
      <c r="B182" s="22"/>
    </row>
    <row r="183" spans="2:2" ht="14.25" customHeight="1">
      <c r="B183" s="22"/>
    </row>
    <row r="184" spans="2:2" ht="14.25" customHeight="1">
      <c r="B184" s="22"/>
    </row>
    <row r="185" spans="2:2" ht="14.25" customHeight="1">
      <c r="B185" s="22"/>
    </row>
    <row r="186" spans="2:2" ht="14.25" customHeight="1">
      <c r="B186" s="22"/>
    </row>
    <row r="187" spans="2:2" ht="14.25" customHeight="1">
      <c r="B187" s="22"/>
    </row>
    <row r="188" spans="2:2" ht="14.25" customHeight="1">
      <c r="B188" s="22"/>
    </row>
    <row r="189" spans="2:2" ht="14.25" customHeight="1">
      <c r="B189" s="22"/>
    </row>
    <row r="190" spans="2:2" ht="14.25" customHeight="1">
      <c r="B190" s="22"/>
    </row>
    <row r="191" spans="2:2" ht="14.25" customHeight="1">
      <c r="B191" s="22"/>
    </row>
    <row r="192" spans="2:2" ht="14.25" customHeight="1">
      <c r="B192" s="22"/>
    </row>
    <row r="193" spans="2:2" ht="14.25" customHeight="1">
      <c r="B193" s="22"/>
    </row>
    <row r="194" spans="2:2" ht="14.25" customHeight="1">
      <c r="B194" s="22"/>
    </row>
    <row r="195" spans="2:2" ht="14.25" customHeight="1">
      <c r="B195" s="22"/>
    </row>
    <row r="196" spans="2:2" ht="14.25" customHeight="1">
      <c r="B196" s="22"/>
    </row>
    <row r="197" spans="2:2" ht="14.25" customHeight="1">
      <c r="B197" s="22"/>
    </row>
    <row r="198" spans="2:2" ht="14.25" customHeight="1">
      <c r="B198" s="22"/>
    </row>
    <row r="199" spans="2:2" ht="14.25" customHeight="1">
      <c r="B199" s="22"/>
    </row>
    <row r="200" spans="2:2" ht="14.25" customHeight="1">
      <c r="B200" s="22"/>
    </row>
    <row r="201" spans="2:2" ht="14.25" customHeight="1">
      <c r="B201" s="22"/>
    </row>
    <row r="202" spans="2:2" ht="14.25" customHeight="1">
      <c r="B202" s="22"/>
    </row>
    <row r="203" spans="2:2" ht="14.25" customHeight="1">
      <c r="B203" s="22"/>
    </row>
    <row r="204" spans="2:2" ht="14.25" customHeight="1">
      <c r="B204" s="22"/>
    </row>
    <row r="205" spans="2:2" ht="14.25" customHeight="1">
      <c r="B205" s="22"/>
    </row>
    <row r="206" spans="2:2" ht="14.25" customHeight="1">
      <c r="B206" s="22"/>
    </row>
    <row r="207" spans="2:2" ht="14.25" customHeight="1">
      <c r="B207" s="22"/>
    </row>
    <row r="208" spans="2:2" ht="14.25" customHeight="1">
      <c r="B208" s="22"/>
    </row>
    <row r="209" spans="2:2" ht="14.25" customHeight="1">
      <c r="B209" s="22"/>
    </row>
    <row r="210" spans="2:2" ht="14.25" customHeight="1">
      <c r="B210" s="22"/>
    </row>
    <row r="211" spans="2:2" ht="14.25" customHeight="1">
      <c r="B211" s="22"/>
    </row>
    <row r="212" spans="2:2" ht="14.25" customHeight="1">
      <c r="B212" s="22"/>
    </row>
    <row r="213" spans="2:2" ht="14.25" customHeight="1">
      <c r="B213" s="22"/>
    </row>
    <row r="214" spans="2:2" ht="14.25" customHeight="1">
      <c r="B214" s="22"/>
    </row>
    <row r="215" spans="2:2" ht="14.25" customHeight="1">
      <c r="B215" s="22"/>
    </row>
    <row r="216" spans="2:2" ht="14.25" customHeight="1">
      <c r="B216" s="22"/>
    </row>
    <row r="217" spans="2:2" ht="14.25" customHeight="1">
      <c r="B217" s="22"/>
    </row>
    <row r="218" spans="2:2" ht="14.25" customHeight="1">
      <c r="B218" s="22"/>
    </row>
    <row r="219" spans="2:2" ht="14.25" customHeight="1">
      <c r="B219" s="22"/>
    </row>
    <row r="220" spans="2:2" ht="14.25" customHeight="1">
      <c r="B220" s="22"/>
    </row>
    <row r="221" spans="2:2" ht="14.25" customHeight="1">
      <c r="B221" s="22"/>
    </row>
    <row r="222" spans="2:2" ht="14.25" customHeight="1">
      <c r="B222" s="22"/>
    </row>
    <row r="223" spans="2:2" ht="14.25" customHeight="1">
      <c r="B223" s="22"/>
    </row>
    <row r="224" spans="2:2" ht="14.25" customHeight="1">
      <c r="B224" s="22"/>
    </row>
    <row r="225" spans="2:2" ht="14.25" customHeight="1">
      <c r="B225" s="22"/>
    </row>
    <row r="226" spans="2:2" ht="14.25" customHeight="1">
      <c r="B226" s="22"/>
    </row>
    <row r="227" spans="2:2" ht="14.25" customHeight="1">
      <c r="B227" s="22"/>
    </row>
    <row r="228" spans="2:2" ht="14.25" customHeight="1">
      <c r="B228" s="22"/>
    </row>
    <row r="229" spans="2:2" ht="14.25" customHeight="1">
      <c r="B229" s="22"/>
    </row>
    <row r="230" spans="2:2" ht="14.25" customHeight="1">
      <c r="B230" s="22"/>
    </row>
    <row r="231" spans="2:2" ht="14.25" customHeight="1">
      <c r="B231" s="22"/>
    </row>
    <row r="232" spans="2:2" ht="14.25" customHeight="1">
      <c r="B232" s="22"/>
    </row>
    <row r="233" spans="2:2" ht="14.25" customHeight="1">
      <c r="B233" s="22"/>
    </row>
    <row r="234" spans="2:2" ht="14.25" customHeight="1">
      <c r="B234" s="22"/>
    </row>
    <row r="235" spans="2:2" ht="14.25" customHeight="1">
      <c r="B235" s="22"/>
    </row>
    <row r="236" spans="2:2" ht="14.25" customHeight="1">
      <c r="B236" s="22"/>
    </row>
    <row r="237" spans="2:2" ht="14.25" customHeight="1">
      <c r="B237" s="22"/>
    </row>
    <row r="238" spans="2:2" ht="14.25" customHeight="1">
      <c r="B238" s="22"/>
    </row>
    <row r="239" spans="2:2" ht="14.25" customHeight="1">
      <c r="B239" s="22"/>
    </row>
    <row r="240" spans="2:2" ht="14.25" customHeight="1">
      <c r="B240" s="22"/>
    </row>
    <row r="241" spans="2:2" ht="14.25" customHeight="1">
      <c r="B241" s="22"/>
    </row>
    <row r="242" spans="2:2" ht="14.25" customHeight="1">
      <c r="B242" s="22"/>
    </row>
    <row r="243" spans="2:2" ht="14.25" customHeight="1">
      <c r="B243" s="22"/>
    </row>
    <row r="244" spans="2:2" ht="14.25" customHeight="1">
      <c r="B244" s="22"/>
    </row>
    <row r="245" spans="2:2" ht="14.25" customHeight="1">
      <c r="B245" s="22"/>
    </row>
    <row r="246" spans="2:2" ht="14.25" customHeight="1">
      <c r="B246" s="22"/>
    </row>
    <row r="247" spans="2:2" ht="14.25" customHeight="1">
      <c r="B247" s="22"/>
    </row>
    <row r="248" spans="2:2" ht="14.25" customHeight="1">
      <c r="B248" s="22"/>
    </row>
    <row r="249" spans="2:2" ht="14.25" customHeight="1">
      <c r="B249" s="22"/>
    </row>
    <row r="250" spans="2:2" ht="14.25" customHeight="1">
      <c r="B250" s="22"/>
    </row>
    <row r="251" spans="2:2" ht="14.25" customHeight="1">
      <c r="B251" s="22"/>
    </row>
    <row r="252" spans="2:2" ht="14.25" customHeight="1">
      <c r="B252" s="22"/>
    </row>
    <row r="253" spans="2:2" ht="14.25" customHeight="1">
      <c r="B253" s="22"/>
    </row>
    <row r="254" spans="2:2" ht="14.25" customHeight="1">
      <c r="B254" s="22"/>
    </row>
    <row r="255" spans="2:2" ht="14.25" customHeight="1">
      <c r="B255" s="22"/>
    </row>
    <row r="256" spans="2:2" ht="14.25" customHeight="1">
      <c r="B256" s="22"/>
    </row>
    <row r="257" spans="2:2" ht="14.25" customHeight="1">
      <c r="B257" s="22"/>
    </row>
    <row r="258" spans="2:2" ht="14.25" customHeight="1">
      <c r="B258" s="22"/>
    </row>
    <row r="259" spans="2:2" ht="14.25" customHeight="1">
      <c r="B259" s="22"/>
    </row>
    <row r="260" spans="2:2" ht="14.25" customHeight="1">
      <c r="B260" s="22"/>
    </row>
    <row r="261" spans="2:2" ht="14.25" customHeight="1">
      <c r="B261" s="22"/>
    </row>
    <row r="262" spans="2:2" ht="14.25" customHeight="1">
      <c r="B262" s="22"/>
    </row>
    <row r="263" spans="2:2" ht="14.25" customHeight="1">
      <c r="B263" s="22"/>
    </row>
    <row r="264" spans="2:2" ht="14.25" customHeight="1">
      <c r="B264" s="22"/>
    </row>
    <row r="265" spans="2:2" ht="14.25" customHeight="1">
      <c r="B265" s="22"/>
    </row>
    <row r="266" spans="2:2" ht="14.25" customHeight="1">
      <c r="B266" s="22"/>
    </row>
    <row r="267" spans="2:2" ht="14.25" customHeight="1">
      <c r="B267" s="22"/>
    </row>
    <row r="268" spans="2:2" ht="14.25" customHeight="1">
      <c r="B268" s="22"/>
    </row>
    <row r="269" spans="2:2" ht="14.25" customHeight="1">
      <c r="B269" s="22"/>
    </row>
    <row r="270" spans="2:2" ht="14.25" customHeight="1">
      <c r="B270" s="22"/>
    </row>
    <row r="271" spans="2:2" ht="14.25" customHeight="1">
      <c r="B271" s="22"/>
    </row>
    <row r="272" spans="2:2" ht="14.25" customHeight="1">
      <c r="B272" s="22"/>
    </row>
    <row r="273" spans="2:2" ht="14.25" customHeight="1">
      <c r="B273" s="22"/>
    </row>
    <row r="274" spans="2:2" ht="14.25" customHeight="1">
      <c r="B274" s="22"/>
    </row>
    <row r="275" spans="2:2" ht="14.25" customHeight="1">
      <c r="B275" s="22"/>
    </row>
    <row r="276" spans="2:2" ht="14.25" customHeight="1">
      <c r="B276" s="22"/>
    </row>
    <row r="277" spans="2:2" ht="14.25" customHeight="1">
      <c r="B277" s="22"/>
    </row>
    <row r="278" spans="2:2" ht="14.25" customHeight="1">
      <c r="B278" s="22"/>
    </row>
    <row r="279" spans="2:2" ht="14.25" customHeight="1">
      <c r="B279" s="22"/>
    </row>
    <row r="280" spans="2:2" ht="14.25" customHeight="1">
      <c r="B280" s="22"/>
    </row>
    <row r="281" spans="2:2" ht="14.25" customHeight="1">
      <c r="B281" s="22"/>
    </row>
    <row r="282" spans="2:2" ht="14.25" customHeight="1">
      <c r="B282" s="22"/>
    </row>
    <row r="283" spans="2:2" ht="14.25" customHeight="1">
      <c r="B283" s="22"/>
    </row>
    <row r="284" spans="2:2" ht="14.25" customHeight="1">
      <c r="B284" s="22"/>
    </row>
    <row r="285" spans="2:2" ht="14.25" customHeight="1">
      <c r="B285" s="22"/>
    </row>
    <row r="286" spans="2:2" ht="14.25" customHeight="1">
      <c r="B286" s="22"/>
    </row>
    <row r="287" spans="2:2" ht="14.25" customHeight="1">
      <c r="B287" s="22"/>
    </row>
    <row r="288" spans="2:2" ht="14.25" customHeight="1">
      <c r="B288" s="22"/>
    </row>
    <row r="289" spans="2:2" ht="14.25" customHeight="1">
      <c r="B289" s="22"/>
    </row>
    <row r="290" spans="2:2" ht="14.25" customHeight="1">
      <c r="B290" s="22"/>
    </row>
    <row r="291" spans="2:2" ht="14.25" customHeight="1">
      <c r="B291" s="22"/>
    </row>
    <row r="292" spans="2:2" ht="14.25" customHeight="1">
      <c r="B292" s="22"/>
    </row>
    <row r="293" spans="2:2" ht="14.25" customHeight="1">
      <c r="B293" s="22"/>
    </row>
    <row r="294" spans="2:2" ht="14.25" customHeight="1">
      <c r="B294" s="22"/>
    </row>
    <row r="295" spans="2:2" ht="14.25" customHeight="1">
      <c r="B295" s="22"/>
    </row>
    <row r="296" spans="2:2" ht="14.25" customHeight="1">
      <c r="B296" s="22"/>
    </row>
    <row r="297" spans="2:2" ht="14.25" customHeight="1">
      <c r="B297" s="22"/>
    </row>
    <row r="298" spans="2:2" ht="14.25" customHeight="1">
      <c r="B298" s="22"/>
    </row>
    <row r="299" spans="2:2" ht="14.25" customHeight="1">
      <c r="B299" s="22"/>
    </row>
    <row r="300" spans="2:2" ht="14.25" customHeight="1">
      <c r="B300" s="22"/>
    </row>
    <row r="301" spans="2:2" ht="14.25" customHeight="1">
      <c r="B301" s="22"/>
    </row>
    <row r="302" spans="2:2" ht="14.25" customHeight="1">
      <c r="B302" s="22"/>
    </row>
    <row r="303" spans="2:2" ht="14.25" customHeight="1">
      <c r="B303" s="22"/>
    </row>
    <row r="304" spans="2:2" ht="14.25" customHeight="1">
      <c r="B304" s="22"/>
    </row>
    <row r="305" spans="2:2" ht="14.25" customHeight="1">
      <c r="B305" s="22"/>
    </row>
    <row r="306" spans="2:2" ht="14.25" customHeight="1">
      <c r="B306" s="22"/>
    </row>
    <row r="307" spans="2:2" ht="14.25" customHeight="1">
      <c r="B307" s="22"/>
    </row>
    <row r="308" spans="2:2" ht="14.25" customHeight="1">
      <c r="B308" s="22"/>
    </row>
    <row r="309" spans="2:2" ht="14.25" customHeight="1">
      <c r="B309" s="22"/>
    </row>
    <row r="310" spans="2:2" ht="14.25" customHeight="1">
      <c r="B310" s="22"/>
    </row>
    <row r="311" spans="2:2" ht="14.25" customHeight="1">
      <c r="B311" s="22"/>
    </row>
    <row r="312" spans="2:2" ht="14.25" customHeight="1">
      <c r="B312" s="22"/>
    </row>
    <row r="313" spans="2:2" ht="14.25" customHeight="1">
      <c r="B313" s="22"/>
    </row>
    <row r="314" spans="2:2" ht="14.25" customHeight="1">
      <c r="B314" s="22"/>
    </row>
    <row r="315" spans="2:2" ht="14.25" customHeight="1">
      <c r="B315" s="22"/>
    </row>
    <row r="316" spans="2:2" ht="14.25" customHeight="1">
      <c r="B316" s="22"/>
    </row>
    <row r="317" spans="2:2" ht="14.25" customHeight="1">
      <c r="B317" s="22"/>
    </row>
    <row r="318" spans="2:2" ht="14.25" customHeight="1">
      <c r="B318" s="22"/>
    </row>
    <row r="319" spans="2:2" ht="14.25" customHeight="1">
      <c r="B319" s="22"/>
    </row>
    <row r="320" spans="2:2" ht="14.25" customHeight="1">
      <c r="B320" s="22"/>
    </row>
    <row r="321" spans="2:2" ht="14.25" customHeight="1">
      <c r="B321" s="22"/>
    </row>
    <row r="322" spans="2:2" ht="14.25" customHeight="1">
      <c r="B322" s="22"/>
    </row>
    <row r="323" spans="2:2" ht="14.25" customHeight="1">
      <c r="B323" s="22"/>
    </row>
    <row r="324" spans="2:2" ht="14.25" customHeight="1">
      <c r="B324" s="22"/>
    </row>
    <row r="325" spans="2:2" ht="14.25" customHeight="1">
      <c r="B325" s="22"/>
    </row>
    <row r="326" spans="2:2" ht="14.25" customHeight="1">
      <c r="B326" s="22"/>
    </row>
    <row r="327" spans="2:2" ht="14.25" customHeight="1">
      <c r="B327" s="22"/>
    </row>
    <row r="328" spans="2:2" ht="14.25" customHeight="1">
      <c r="B328" s="22"/>
    </row>
    <row r="329" spans="2:2" ht="14.25" customHeight="1">
      <c r="B329" s="22"/>
    </row>
    <row r="330" spans="2:2" ht="14.25" customHeight="1">
      <c r="B330" s="22"/>
    </row>
    <row r="331" spans="2:2" ht="14.25" customHeight="1">
      <c r="B331" s="22"/>
    </row>
    <row r="332" spans="2:2" ht="14.25" customHeight="1">
      <c r="B332" s="22"/>
    </row>
    <row r="333" spans="2:2" ht="14.25" customHeight="1">
      <c r="B333" s="22"/>
    </row>
    <row r="334" spans="2:2" ht="14.25" customHeight="1">
      <c r="B334" s="22"/>
    </row>
    <row r="335" spans="2:2" ht="14.25" customHeight="1">
      <c r="B335" s="22"/>
    </row>
    <row r="336" spans="2:2" ht="14.25" customHeight="1">
      <c r="B336" s="22"/>
    </row>
    <row r="337" spans="2:2" ht="14.25" customHeight="1">
      <c r="B337" s="22"/>
    </row>
    <row r="338" spans="2:2" ht="14.25" customHeight="1">
      <c r="B338" s="22"/>
    </row>
    <row r="339" spans="2:2" ht="14.25" customHeight="1">
      <c r="B339" s="22"/>
    </row>
    <row r="340" spans="2:2" ht="14.25" customHeight="1">
      <c r="B340" s="22"/>
    </row>
    <row r="341" spans="2:2" ht="14.25" customHeight="1">
      <c r="B341" s="22"/>
    </row>
    <row r="342" spans="2:2" ht="14.25" customHeight="1">
      <c r="B342" s="22"/>
    </row>
    <row r="343" spans="2:2" ht="14.25" customHeight="1">
      <c r="B343" s="22"/>
    </row>
    <row r="344" spans="2:2" ht="14.25" customHeight="1">
      <c r="B344" s="22"/>
    </row>
    <row r="345" spans="2:2" ht="14.25" customHeight="1">
      <c r="B345" s="22"/>
    </row>
    <row r="346" spans="2:2" ht="14.25" customHeight="1">
      <c r="B346" s="22"/>
    </row>
    <row r="347" spans="2:2" ht="14.25" customHeight="1">
      <c r="B347" s="22"/>
    </row>
    <row r="348" spans="2:2" ht="14.25" customHeight="1">
      <c r="B348" s="22"/>
    </row>
    <row r="349" spans="2:2" ht="14.25" customHeight="1">
      <c r="B349" s="22"/>
    </row>
    <row r="350" spans="2:2" ht="14.25" customHeight="1">
      <c r="B350" s="22"/>
    </row>
    <row r="351" spans="2:2" ht="14.25" customHeight="1">
      <c r="B351" s="22"/>
    </row>
    <row r="352" spans="2:2" ht="14.25" customHeight="1">
      <c r="B352" s="22"/>
    </row>
    <row r="353" spans="2:2" ht="14.25" customHeight="1">
      <c r="B353" s="22"/>
    </row>
    <row r="354" spans="2:2" ht="14.25" customHeight="1">
      <c r="B354" s="22"/>
    </row>
    <row r="355" spans="2:2" ht="14.25" customHeight="1">
      <c r="B355" s="22"/>
    </row>
    <row r="356" spans="2:2" ht="14.25" customHeight="1">
      <c r="B356" s="22"/>
    </row>
    <row r="357" spans="2:2" ht="14.25" customHeight="1">
      <c r="B357" s="22"/>
    </row>
    <row r="358" spans="2:2" ht="14.25" customHeight="1">
      <c r="B358" s="22"/>
    </row>
    <row r="359" spans="2:2" ht="14.25" customHeight="1">
      <c r="B359" s="22"/>
    </row>
    <row r="360" spans="2:2" ht="14.25" customHeight="1">
      <c r="B360" s="22"/>
    </row>
    <row r="361" spans="2:2" ht="14.25" customHeight="1">
      <c r="B361" s="22"/>
    </row>
    <row r="362" spans="2:2" ht="14.25" customHeight="1">
      <c r="B362" s="22"/>
    </row>
    <row r="363" spans="2:2" ht="14.25" customHeight="1">
      <c r="B363" s="22"/>
    </row>
    <row r="364" spans="2:2" ht="14.25" customHeight="1">
      <c r="B364" s="22"/>
    </row>
    <row r="365" spans="2:2" ht="14.25" customHeight="1">
      <c r="B365" s="22"/>
    </row>
    <row r="366" spans="2:2" ht="14.25" customHeight="1">
      <c r="B366" s="22"/>
    </row>
    <row r="367" spans="2:2" ht="14.25" customHeight="1">
      <c r="B367" s="22"/>
    </row>
    <row r="368" spans="2:2" ht="14.25" customHeight="1">
      <c r="B368" s="22"/>
    </row>
    <row r="369" spans="2:2" ht="14.25" customHeight="1">
      <c r="B369" s="22"/>
    </row>
    <row r="370" spans="2:2" ht="14.25" customHeight="1">
      <c r="B370" s="22"/>
    </row>
    <row r="371" spans="2:2" ht="14.25" customHeight="1">
      <c r="B371" s="22"/>
    </row>
    <row r="372" spans="2:2" ht="14.25" customHeight="1">
      <c r="B372" s="22"/>
    </row>
    <row r="373" spans="2:2" ht="14.25" customHeight="1">
      <c r="B373" s="22"/>
    </row>
    <row r="374" spans="2:2" ht="14.25" customHeight="1">
      <c r="B374" s="22"/>
    </row>
    <row r="375" spans="2:2" ht="14.25" customHeight="1">
      <c r="B375" s="22"/>
    </row>
    <row r="376" spans="2:2" ht="14.25" customHeight="1">
      <c r="B376" s="22"/>
    </row>
    <row r="377" spans="2:2" ht="14.25" customHeight="1">
      <c r="B377" s="22"/>
    </row>
    <row r="378" spans="2:2" ht="14.25" customHeight="1">
      <c r="B378" s="22"/>
    </row>
    <row r="379" spans="2:2" ht="14.25" customHeight="1">
      <c r="B379" s="22"/>
    </row>
    <row r="380" spans="2:2" ht="14.25" customHeight="1">
      <c r="B380" s="22"/>
    </row>
    <row r="381" spans="2:2" ht="14.25" customHeight="1">
      <c r="B381" s="22"/>
    </row>
    <row r="382" spans="2:2" ht="14.25" customHeight="1">
      <c r="B382" s="22"/>
    </row>
    <row r="383" spans="2:2" ht="14.25" customHeight="1">
      <c r="B383" s="22"/>
    </row>
    <row r="384" spans="2:2" ht="14.25" customHeight="1">
      <c r="B384" s="22"/>
    </row>
    <row r="385" spans="2:2" ht="14.25" customHeight="1">
      <c r="B385" s="22"/>
    </row>
    <row r="386" spans="2:2" ht="14.25" customHeight="1">
      <c r="B386" s="22"/>
    </row>
    <row r="387" spans="2:2" ht="14.25" customHeight="1">
      <c r="B387" s="22"/>
    </row>
    <row r="388" spans="2:2" ht="14.25" customHeight="1">
      <c r="B388" s="22"/>
    </row>
    <row r="389" spans="2:2" ht="14.25" customHeight="1">
      <c r="B389" s="22"/>
    </row>
    <row r="390" spans="2:2" ht="14.25" customHeight="1">
      <c r="B390" s="22"/>
    </row>
    <row r="391" spans="2:2" ht="14.25" customHeight="1">
      <c r="B391" s="22"/>
    </row>
    <row r="392" spans="2:2" ht="14.25" customHeight="1">
      <c r="B392" s="22"/>
    </row>
    <row r="393" spans="2:2" ht="14.25" customHeight="1">
      <c r="B393" s="22"/>
    </row>
    <row r="394" spans="2:2" ht="14.25" customHeight="1">
      <c r="B394" s="22"/>
    </row>
    <row r="395" spans="2:2" ht="14.25" customHeight="1">
      <c r="B395" s="22"/>
    </row>
    <row r="396" spans="2:2" ht="14.25" customHeight="1">
      <c r="B396" s="22"/>
    </row>
    <row r="397" spans="2:2" ht="14.25" customHeight="1">
      <c r="B397" s="22"/>
    </row>
    <row r="398" spans="2:2" ht="14.25" customHeight="1">
      <c r="B398" s="22"/>
    </row>
    <row r="399" spans="2:2" ht="14.25" customHeight="1">
      <c r="B399" s="22"/>
    </row>
    <row r="400" spans="2:2" ht="14.25" customHeight="1">
      <c r="B400" s="22"/>
    </row>
    <row r="401" spans="2:2" ht="14.25" customHeight="1">
      <c r="B401" s="22"/>
    </row>
    <row r="402" spans="2:2" ht="14.25" customHeight="1">
      <c r="B402" s="22"/>
    </row>
    <row r="403" spans="2:2" ht="14.25" customHeight="1">
      <c r="B403" s="22"/>
    </row>
    <row r="404" spans="2:2" ht="14.25" customHeight="1">
      <c r="B404" s="22"/>
    </row>
    <row r="405" spans="2:2" ht="14.25" customHeight="1">
      <c r="B405" s="22"/>
    </row>
    <row r="406" spans="2:2" ht="14.25" customHeight="1">
      <c r="B406" s="22"/>
    </row>
    <row r="407" spans="2:2" ht="14.25" customHeight="1">
      <c r="B407" s="22"/>
    </row>
    <row r="408" spans="2:2" ht="14.25" customHeight="1">
      <c r="B408" s="22"/>
    </row>
    <row r="409" spans="2:2" ht="14.25" customHeight="1">
      <c r="B409" s="22"/>
    </row>
    <row r="410" spans="2:2" ht="14.25" customHeight="1">
      <c r="B410" s="22"/>
    </row>
    <row r="411" spans="2:2" ht="14.25" customHeight="1">
      <c r="B411" s="22"/>
    </row>
    <row r="412" spans="2:2" ht="14.25" customHeight="1">
      <c r="B412" s="22"/>
    </row>
    <row r="413" spans="2:2" ht="14.25" customHeight="1">
      <c r="B413" s="22"/>
    </row>
    <row r="414" spans="2:2" ht="14.25" customHeight="1">
      <c r="B414" s="22"/>
    </row>
    <row r="415" spans="2:2" ht="14.25" customHeight="1">
      <c r="B415" s="22"/>
    </row>
    <row r="416" spans="2:2" ht="14.25" customHeight="1">
      <c r="B416" s="22"/>
    </row>
    <row r="417" spans="2:2" ht="14.25" customHeight="1">
      <c r="B417" s="22"/>
    </row>
    <row r="418" spans="2:2" ht="14.25" customHeight="1">
      <c r="B418" s="22"/>
    </row>
    <row r="419" spans="2:2" ht="14.25" customHeight="1">
      <c r="B419" s="22"/>
    </row>
    <row r="420" spans="2:2" ht="14.25" customHeight="1">
      <c r="B420" s="22"/>
    </row>
    <row r="421" spans="2:2" ht="14.25" customHeight="1">
      <c r="B421" s="22"/>
    </row>
    <row r="422" spans="2:2" ht="14.25" customHeight="1">
      <c r="B422" s="22"/>
    </row>
    <row r="423" spans="2:2" ht="14.25" customHeight="1">
      <c r="B423" s="22"/>
    </row>
    <row r="424" spans="2:2" ht="14.25" customHeight="1">
      <c r="B424" s="22"/>
    </row>
    <row r="425" spans="2:2" ht="14.25" customHeight="1">
      <c r="B425" s="22"/>
    </row>
    <row r="426" spans="2:2" ht="14.25" customHeight="1">
      <c r="B426" s="22"/>
    </row>
    <row r="427" spans="2:2" ht="14.25" customHeight="1">
      <c r="B427" s="22"/>
    </row>
    <row r="428" spans="2:2" ht="14.25" customHeight="1">
      <c r="B428" s="22"/>
    </row>
    <row r="429" spans="2:2" ht="14.25" customHeight="1">
      <c r="B429" s="22"/>
    </row>
    <row r="430" spans="2:2" ht="14.25" customHeight="1">
      <c r="B430" s="22"/>
    </row>
    <row r="431" spans="2:2" ht="14.25" customHeight="1">
      <c r="B431" s="22"/>
    </row>
    <row r="432" spans="2:2" ht="14.25" customHeight="1">
      <c r="B432" s="22"/>
    </row>
    <row r="433" spans="2:2" ht="14.25" customHeight="1">
      <c r="B433" s="22"/>
    </row>
    <row r="434" spans="2:2" ht="14.25" customHeight="1">
      <c r="B434" s="22"/>
    </row>
    <row r="435" spans="2:2" ht="14.25" customHeight="1">
      <c r="B435" s="22"/>
    </row>
    <row r="436" spans="2:2" ht="14.25" customHeight="1">
      <c r="B436" s="22"/>
    </row>
    <row r="437" spans="2:2" ht="14.25" customHeight="1">
      <c r="B437" s="22"/>
    </row>
    <row r="438" spans="2:2" ht="14.25" customHeight="1">
      <c r="B438" s="22"/>
    </row>
    <row r="439" spans="2:2" ht="14.25" customHeight="1">
      <c r="B439" s="22"/>
    </row>
    <row r="440" spans="2:2" ht="14.25" customHeight="1">
      <c r="B440" s="22"/>
    </row>
    <row r="441" spans="2:2" ht="14.25" customHeight="1">
      <c r="B441" s="22"/>
    </row>
    <row r="442" spans="2:2" ht="14.25" customHeight="1">
      <c r="B442" s="22"/>
    </row>
    <row r="443" spans="2:2" ht="14.25" customHeight="1">
      <c r="B443" s="22"/>
    </row>
    <row r="444" spans="2:2" ht="14.25" customHeight="1">
      <c r="B444" s="22"/>
    </row>
    <row r="445" spans="2:2" ht="14.25" customHeight="1">
      <c r="B445" s="22"/>
    </row>
    <row r="446" spans="2:2" ht="14.25" customHeight="1">
      <c r="B446" s="22"/>
    </row>
    <row r="447" spans="2:2" ht="14.25" customHeight="1">
      <c r="B447" s="22"/>
    </row>
    <row r="448" spans="2:2" ht="14.25" customHeight="1">
      <c r="B448" s="22"/>
    </row>
    <row r="449" spans="2:2" ht="14.25" customHeight="1">
      <c r="B449" s="22"/>
    </row>
    <row r="450" spans="2:2" ht="14.25" customHeight="1">
      <c r="B450" s="22"/>
    </row>
    <row r="451" spans="2:2" ht="14.25" customHeight="1">
      <c r="B451" s="22"/>
    </row>
    <row r="452" spans="2:2" ht="14.25" customHeight="1">
      <c r="B452" s="22"/>
    </row>
    <row r="453" spans="2:2" ht="14.25" customHeight="1">
      <c r="B453" s="22"/>
    </row>
    <row r="454" spans="2:2" ht="14.25" customHeight="1">
      <c r="B454" s="22"/>
    </row>
    <row r="455" spans="2:2" ht="14.25" customHeight="1">
      <c r="B455" s="22"/>
    </row>
    <row r="456" spans="2:2" ht="14.25" customHeight="1">
      <c r="B456" s="22"/>
    </row>
    <row r="457" spans="2:2" ht="14.25" customHeight="1">
      <c r="B457" s="22"/>
    </row>
    <row r="458" spans="2:2" ht="14.25" customHeight="1">
      <c r="B458" s="22"/>
    </row>
    <row r="459" spans="2:2" ht="14.25" customHeight="1">
      <c r="B459" s="22"/>
    </row>
    <row r="460" spans="2:2" ht="14.25" customHeight="1">
      <c r="B460" s="22"/>
    </row>
    <row r="461" spans="2:2" ht="14.25" customHeight="1">
      <c r="B461" s="22"/>
    </row>
    <row r="462" spans="2:2" ht="14.25" customHeight="1">
      <c r="B462" s="22"/>
    </row>
    <row r="463" spans="2:2" ht="14.25" customHeight="1">
      <c r="B463" s="22"/>
    </row>
    <row r="464" spans="2:2" ht="14.25" customHeight="1">
      <c r="B464" s="22"/>
    </row>
    <row r="465" spans="2:2" ht="14.25" customHeight="1">
      <c r="B465" s="22"/>
    </row>
    <row r="466" spans="2:2" ht="14.25" customHeight="1">
      <c r="B466" s="22"/>
    </row>
    <row r="467" spans="2:2" ht="14.25" customHeight="1">
      <c r="B467" s="22"/>
    </row>
    <row r="468" spans="2:2" ht="14.25" customHeight="1">
      <c r="B468" s="22"/>
    </row>
    <row r="469" spans="2:2" ht="14.25" customHeight="1">
      <c r="B469" s="22"/>
    </row>
    <row r="470" spans="2:2" ht="14.25" customHeight="1">
      <c r="B470" s="22"/>
    </row>
    <row r="471" spans="2:2" ht="14.25" customHeight="1">
      <c r="B471" s="22"/>
    </row>
    <row r="472" spans="2:2" ht="14.25" customHeight="1">
      <c r="B472" s="22"/>
    </row>
    <row r="473" spans="2:2" ht="14.25" customHeight="1">
      <c r="B473" s="22"/>
    </row>
    <row r="474" spans="2:2" ht="14.25" customHeight="1">
      <c r="B474" s="22"/>
    </row>
    <row r="475" spans="2:2" ht="14.25" customHeight="1">
      <c r="B475" s="22"/>
    </row>
    <row r="476" spans="2:2" ht="14.25" customHeight="1">
      <c r="B476" s="22"/>
    </row>
    <row r="477" spans="2:2" ht="14.25" customHeight="1">
      <c r="B477" s="22"/>
    </row>
    <row r="478" spans="2:2" ht="14.25" customHeight="1">
      <c r="B478" s="22"/>
    </row>
    <row r="479" spans="2:2" ht="14.25" customHeight="1">
      <c r="B479" s="22"/>
    </row>
    <row r="480" spans="2:2" ht="14.25" customHeight="1">
      <c r="B480" s="22"/>
    </row>
    <row r="481" spans="2:2" ht="14.25" customHeight="1">
      <c r="B481" s="22"/>
    </row>
    <row r="482" spans="2:2" ht="14.25" customHeight="1">
      <c r="B482" s="22"/>
    </row>
    <row r="483" spans="2:2" ht="14.25" customHeight="1">
      <c r="B483" s="22"/>
    </row>
    <row r="484" spans="2:2" ht="14.25" customHeight="1">
      <c r="B484" s="22"/>
    </row>
    <row r="485" spans="2:2" ht="14.25" customHeight="1">
      <c r="B485" s="22"/>
    </row>
    <row r="486" spans="2:2" ht="14.25" customHeight="1">
      <c r="B486" s="22"/>
    </row>
    <row r="487" spans="2:2" ht="14.25" customHeight="1">
      <c r="B487" s="22"/>
    </row>
    <row r="488" spans="2:2" ht="14.25" customHeight="1">
      <c r="B488" s="22"/>
    </row>
    <row r="489" spans="2:2" ht="14.25" customHeight="1">
      <c r="B489" s="22"/>
    </row>
    <row r="490" spans="2:2" ht="14.25" customHeight="1">
      <c r="B490" s="22"/>
    </row>
    <row r="491" spans="2:2" ht="14.25" customHeight="1">
      <c r="B491" s="22"/>
    </row>
    <row r="492" spans="2:2" ht="14.25" customHeight="1">
      <c r="B492" s="22"/>
    </row>
    <row r="493" spans="2:2" ht="14.25" customHeight="1">
      <c r="B493" s="22"/>
    </row>
    <row r="494" spans="2:2" ht="14.25" customHeight="1">
      <c r="B494" s="22"/>
    </row>
    <row r="495" spans="2:2" ht="14.25" customHeight="1">
      <c r="B495" s="22"/>
    </row>
    <row r="496" spans="2:2" ht="14.25" customHeight="1">
      <c r="B496" s="22"/>
    </row>
    <row r="497" spans="2:2" ht="14.25" customHeight="1">
      <c r="B497" s="22"/>
    </row>
    <row r="498" spans="2:2" ht="14.25" customHeight="1">
      <c r="B498" s="22"/>
    </row>
    <row r="499" spans="2:2" ht="14.25" customHeight="1">
      <c r="B499" s="22"/>
    </row>
    <row r="500" spans="2:2" ht="14.25" customHeight="1">
      <c r="B500" s="22"/>
    </row>
    <row r="501" spans="2:2" ht="14.25" customHeight="1">
      <c r="B501" s="22"/>
    </row>
    <row r="502" spans="2:2" ht="14.25" customHeight="1">
      <c r="B502" s="22"/>
    </row>
    <row r="503" spans="2:2" ht="14.25" customHeight="1">
      <c r="B503" s="22"/>
    </row>
    <row r="504" spans="2:2" ht="14.25" customHeight="1">
      <c r="B504" s="22"/>
    </row>
    <row r="505" spans="2:2" ht="14.25" customHeight="1">
      <c r="B505" s="22"/>
    </row>
    <row r="506" spans="2:2" ht="14.25" customHeight="1">
      <c r="B506" s="22"/>
    </row>
    <row r="507" spans="2:2" ht="14.25" customHeight="1">
      <c r="B507" s="22"/>
    </row>
    <row r="508" spans="2:2" ht="14.25" customHeight="1">
      <c r="B508" s="22"/>
    </row>
    <row r="509" spans="2:2" ht="14.25" customHeight="1">
      <c r="B509" s="22"/>
    </row>
    <row r="510" spans="2:2" ht="14.25" customHeight="1">
      <c r="B510" s="22"/>
    </row>
    <row r="511" spans="2:2" ht="14.25" customHeight="1">
      <c r="B511" s="22"/>
    </row>
    <row r="512" spans="2:2" ht="14.25" customHeight="1">
      <c r="B512" s="22"/>
    </row>
    <row r="513" spans="2:2" ht="14.25" customHeight="1">
      <c r="B513" s="22"/>
    </row>
    <row r="514" spans="2:2" ht="14.25" customHeight="1">
      <c r="B514" s="22"/>
    </row>
    <row r="515" spans="2:2" ht="14.25" customHeight="1">
      <c r="B515" s="22"/>
    </row>
    <row r="516" spans="2:2" ht="14.25" customHeight="1">
      <c r="B516" s="22"/>
    </row>
    <row r="517" spans="2:2" ht="14.25" customHeight="1">
      <c r="B517" s="22"/>
    </row>
    <row r="518" spans="2:2" ht="14.25" customHeight="1">
      <c r="B518" s="22"/>
    </row>
    <row r="519" spans="2:2" ht="14.25" customHeight="1">
      <c r="B519" s="22"/>
    </row>
    <row r="520" spans="2:2" ht="14.25" customHeight="1">
      <c r="B520" s="22"/>
    </row>
    <row r="521" spans="2:2" ht="14.25" customHeight="1">
      <c r="B521" s="22"/>
    </row>
    <row r="522" spans="2:2" ht="14.25" customHeight="1">
      <c r="B522" s="22"/>
    </row>
    <row r="523" spans="2:2" ht="14.25" customHeight="1">
      <c r="B523" s="22"/>
    </row>
    <row r="524" spans="2:2" ht="14.25" customHeight="1">
      <c r="B524" s="22"/>
    </row>
    <row r="525" spans="2:2" ht="14.25" customHeight="1">
      <c r="B525" s="22"/>
    </row>
    <row r="526" spans="2:2" ht="14.25" customHeight="1">
      <c r="B526" s="22"/>
    </row>
    <row r="527" spans="2:2" ht="14.25" customHeight="1">
      <c r="B527" s="22"/>
    </row>
    <row r="528" spans="2:2" ht="14.25" customHeight="1">
      <c r="B528" s="22"/>
    </row>
    <row r="529" spans="2:2" ht="14.25" customHeight="1">
      <c r="B529" s="22"/>
    </row>
    <row r="530" spans="2:2" ht="14.25" customHeight="1">
      <c r="B530" s="22"/>
    </row>
    <row r="531" spans="2:2" ht="14.25" customHeight="1">
      <c r="B531" s="22"/>
    </row>
    <row r="532" spans="2:2" ht="14.25" customHeight="1">
      <c r="B532" s="22"/>
    </row>
    <row r="533" spans="2:2" ht="14.25" customHeight="1">
      <c r="B533" s="22"/>
    </row>
    <row r="534" spans="2:2" ht="14.25" customHeight="1">
      <c r="B534" s="22"/>
    </row>
    <row r="535" spans="2:2" ht="14.25" customHeight="1">
      <c r="B535" s="22"/>
    </row>
    <row r="536" spans="2:2" ht="14.25" customHeight="1">
      <c r="B536" s="22"/>
    </row>
    <row r="537" spans="2:2" ht="14.25" customHeight="1">
      <c r="B537" s="22"/>
    </row>
    <row r="538" spans="2:2" ht="14.25" customHeight="1">
      <c r="B538" s="22"/>
    </row>
    <row r="539" spans="2:2" ht="14.25" customHeight="1">
      <c r="B539" s="22"/>
    </row>
    <row r="540" spans="2:2" ht="14.25" customHeight="1">
      <c r="B540" s="22"/>
    </row>
    <row r="541" spans="2:2" ht="14.25" customHeight="1">
      <c r="B541" s="22"/>
    </row>
    <row r="542" spans="2:2" ht="14.25" customHeight="1">
      <c r="B542" s="22"/>
    </row>
    <row r="543" spans="2:2" ht="14.25" customHeight="1">
      <c r="B543" s="22"/>
    </row>
    <row r="544" spans="2:2" ht="14.25" customHeight="1">
      <c r="B544" s="22"/>
    </row>
    <row r="545" spans="2:2" ht="14.25" customHeight="1">
      <c r="B545" s="22"/>
    </row>
    <row r="546" spans="2:2" ht="14.25" customHeight="1">
      <c r="B546" s="22"/>
    </row>
    <row r="547" spans="2:2" ht="14.25" customHeight="1">
      <c r="B547" s="22"/>
    </row>
    <row r="548" spans="2:2" ht="14.25" customHeight="1">
      <c r="B548" s="22"/>
    </row>
    <row r="549" spans="2:2" ht="14.25" customHeight="1">
      <c r="B549" s="22"/>
    </row>
    <row r="550" spans="2:2" ht="14.25" customHeight="1">
      <c r="B550" s="22"/>
    </row>
    <row r="551" spans="2:2" ht="14.25" customHeight="1">
      <c r="B551" s="22"/>
    </row>
    <row r="552" spans="2:2" ht="14.25" customHeight="1">
      <c r="B552" s="22"/>
    </row>
    <row r="553" spans="2:2" ht="14.25" customHeight="1">
      <c r="B553" s="22"/>
    </row>
    <row r="554" spans="2:2" ht="14.25" customHeight="1">
      <c r="B554" s="22"/>
    </row>
    <row r="555" spans="2:2" ht="14.25" customHeight="1">
      <c r="B555" s="22"/>
    </row>
    <row r="556" spans="2:2" ht="14.25" customHeight="1">
      <c r="B556" s="22"/>
    </row>
    <row r="557" spans="2:2" ht="14.25" customHeight="1">
      <c r="B557" s="22"/>
    </row>
    <row r="558" spans="2:2" ht="14.25" customHeight="1">
      <c r="B558" s="22"/>
    </row>
    <row r="559" spans="2:2" ht="14.25" customHeight="1">
      <c r="B559" s="22"/>
    </row>
    <row r="560" spans="2:2" ht="14.25" customHeight="1">
      <c r="B560" s="22"/>
    </row>
    <row r="561" spans="2:2" ht="14.25" customHeight="1">
      <c r="B561" s="22"/>
    </row>
    <row r="562" spans="2:2" ht="14.25" customHeight="1">
      <c r="B562" s="22"/>
    </row>
    <row r="563" spans="2:2" ht="14.25" customHeight="1">
      <c r="B563" s="22"/>
    </row>
    <row r="564" spans="2:2" ht="14.25" customHeight="1">
      <c r="B564" s="22"/>
    </row>
    <row r="565" spans="2:2" ht="14.25" customHeight="1">
      <c r="B565" s="22"/>
    </row>
    <row r="566" spans="2:2" ht="14.25" customHeight="1">
      <c r="B566" s="22"/>
    </row>
    <row r="567" spans="2:2" ht="14.25" customHeight="1">
      <c r="B567" s="22"/>
    </row>
    <row r="568" spans="2:2" ht="14.25" customHeight="1">
      <c r="B568" s="22"/>
    </row>
    <row r="569" spans="2:2" ht="14.25" customHeight="1">
      <c r="B569" s="22"/>
    </row>
    <row r="570" spans="2:2" ht="14.25" customHeight="1">
      <c r="B570" s="22"/>
    </row>
    <row r="571" spans="2:2" ht="14.25" customHeight="1">
      <c r="B571" s="22"/>
    </row>
    <row r="572" spans="2:2" ht="14.25" customHeight="1">
      <c r="B572" s="22"/>
    </row>
    <row r="573" spans="2:2" ht="14.25" customHeight="1">
      <c r="B573" s="22"/>
    </row>
    <row r="574" spans="2:2" ht="14.25" customHeight="1">
      <c r="B574" s="22"/>
    </row>
    <row r="575" spans="2:2" ht="14.25" customHeight="1">
      <c r="B575" s="22"/>
    </row>
    <row r="576" spans="2:2" ht="14.25" customHeight="1">
      <c r="B576" s="22"/>
    </row>
    <row r="577" spans="2:2" ht="14.25" customHeight="1">
      <c r="B577" s="22"/>
    </row>
    <row r="578" spans="2:2" ht="14.25" customHeight="1">
      <c r="B578" s="22"/>
    </row>
    <row r="579" spans="2:2" ht="14.25" customHeight="1">
      <c r="B579" s="22"/>
    </row>
    <row r="580" spans="2:2" ht="14.25" customHeight="1">
      <c r="B580" s="22"/>
    </row>
    <row r="581" spans="2:2" ht="14.25" customHeight="1">
      <c r="B581" s="22"/>
    </row>
    <row r="582" spans="2:2" ht="14.25" customHeight="1">
      <c r="B582" s="22"/>
    </row>
    <row r="583" spans="2:2" ht="14.25" customHeight="1">
      <c r="B583" s="22"/>
    </row>
    <row r="584" spans="2:2" ht="14.25" customHeight="1">
      <c r="B584" s="22"/>
    </row>
    <row r="585" spans="2:2" ht="14.25" customHeight="1">
      <c r="B585" s="22"/>
    </row>
    <row r="586" spans="2:2" ht="14.25" customHeight="1">
      <c r="B586" s="22"/>
    </row>
    <row r="587" spans="2:2" ht="14.25" customHeight="1">
      <c r="B587" s="22"/>
    </row>
    <row r="588" spans="2:2" ht="14.25" customHeight="1">
      <c r="B588" s="22"/>
    </row>
    <row r="589" spans="2:2" ht="14.25" customHeight="1">
      <c r="B589" s="22"/>
    </row>
    <row r="590" spans="2:2" ht="14.25" customHeight="1">
      <c r="B590" s="22"/>
    </row>
    <row r="591" spans="2:2" ht="14.25" customHeight="1">
      <c r="B591" s="22"/>
    </row>
    <row r="592" spans="2:2" ht="14.25" customHeight="1">
      <c r="B592" s="22"/>
    </row>
    <row r="593" spans="2:2" ht="14.25" customHeight="1">
      <c r="B593" s="22"/>
    </row>
    <row r="594" spans="2:2" ht="14.25" customHeight="1">
      <c r="B594" s="22"/>
    </row>
    <row r="595" spans="2:2" ht="14.25" customHeight="1">
      <c r="B595" s="22"/>
    </row>
    <row r="596" spans="2:2" ht="14.25" customHeight="1">
      <c r="B596" s="22"/>
    </row>
    <row r="597" spans="2:2" ht="14.25" customHeight="1">
      <c r="B597" s="22"/>
    </row>
    <row r="598" spans="2:2" ht="14.25" customHeight="1">
      <c r="B598" s="22"/>
    </row>
    <row r="599" spans="2:2" ht="14.25" customHeight="1">
      <c r="B599" s="22"/>
    </row>
    <row r="600" spans="2:2" ht="14.25" customHeight="1">
      <c r="B600" s="22"/>
    </row>
    <row r="601" spans="2:2" ht="14.25" customHeight="1">
      <c r="B601" s="22"/>
    </row>
    <row r="602" spans="2:2" ht="14.25" customHeight="1">
      <c r="B602" s="22"/>
    </row>
    <row r="603" spans="2:2" ht="14.25" customHeight="1">
      <c r="B603" s="22"/>
    </row>
    <row r="604" spans="2:2" ht="14.25" customHeight="1">
      <c r="B604" s="22"/>
    </row>
    <row r="605" spans="2:2" ht="14.25" customHeight="1">
      <c r="B605" s="22"/>
    </row>
    <row r="606" spans="2:2" ht="14.25" customHeight="1">
      <c r="B606" s="22"/>
    </row>
    <row r="607" spans="2:2" ht="14.25" customHeight="1">
      <c r="B607" s="22"/>
    </row>
    <row r="608" spans="2:2" ht="14.25" customHeight="1">
      <c r="B608" s="22"/>
    </row>
    <row r="609" spans="2:2" ht="14.25" customHeight="1">
      <c r="B609" s="22"/>
    </row>
    <row r="610" spans="2:2" ht="14.25" customHeight="1">
      <c r="B610" s="22"/>
    </row>
    <row r="611" spans="2:2" ht="14.25" customHeight="1">
      <c r="B611" s="22"/>
    </row>
    <row r="612" spans="2:2" ht="14.25" customHeight="1">
      <c r="B612" s="22"/>
    </row>
    <row r="613" spans="2:2" ht="14.25" customHeight="1">
      <c r="B613" s="22"/>
    </row>
    <row r="614" spans="2:2" ht="14.25" customHeight="1">
      <c r="B614" s="22"/>
    </row>
    <row r="615" spans="2:2" ht="14.25" customHeight="1">
      <c r="B615" s="22"/>
    </row>
    <row r="616" spans="2:2" ht="14.25" customHeight="1">
      <c r="B616" s="22"/>
    </row>
    <row r="617" spans="2:2" ht="14.25" customHeight="1">
      <c r="B617" s="22"/>
    </row>
    <row r="618" spans="2:2" ht="14.25" customHeight="1">
      <c r="B618" s="22"/>
    </row>
    <row r="619" spans="2:2" ht="14.25" customHeight="1">
      <c r="B619" s="22"/>
    </row>
    <row r="620" spans="2:2" ht="14.25" customHeight="1">
      <c r="B620" s="22"/>
    </row>
    <row r="621" spans="2:2" ht="14.25" customHeight="1">
      <c r="B621" s="22"/>
    </row>
    <row r="622" spans="2:2" ht="14.25" customHeight="1">
      <c r="B622" s="22"/>
    </row>
    <row r="623" spans="2:2" ht="14.25" customHeight="1">
      <c r="B623" s="22"/>
    </row>
    <row r="624" spans="2:2" ht="14.25" customHeight="1">
      <c r="B624" s="22"/>
    </row>
    <row r="625" spans="2:2" ht="14.25" customHeight="1">
      <c r="B625" s="22"/>
    </row>
    <row r="626" spans="2:2" ht="14.25" customHeight="1">
      <c r="B626" s="22"/>
    </row>
    <row r="627" spans="2:2" ht="14.25" customHeight="1">
      <c r="B627" s="22"/>
    </row>
    <row r="628" spans="2:2" ht="14.25" customHeight="1">
      <c r="B628" s="22"/>
    </row>
    <row r="629" spans="2:2" ht="14.25" customHeight="1">
      <c r="B629" s="22"/>
    </row>
    <row r="630" spans="2:2" ht="14.25" customHeight="1">
      <c r="B630" s="22"/>
    </row>
    <row r="631" spans="2:2" ht="14.25" customHeight="1">
      <c r="B631" s="22"/>
    </row>
    <row r="632" spans="2:2" ht="14.25" customHeight="1">
      <c r="B632" s="22"/>
    </row>
    <row r="633" spans="2:2" ht="14.25" customHeight="1">
      <c r="B633" s="22"/>
    </row>
    <row r="634" spans="2:2" ht="14.25" customHeight="1">
      <c r="B634" s="22"/>
    </row>
    <row r="635" spans="2:2" ht="14.25" customHeight="1">
      <c r="B635" s="22"/>
    </row>
    <row r="636" spans="2:2" ht="14.25" customHeight="1">
      <c r="B636" s="22"/>
    </row>
    <row r="637" spans="2:2" ht="14.25" customHeight="1">
      <c r="B637" s="22"/>
    </row>
    <row r="638" spans="2:2" ht="14.25" customHeight="1">
      <c r="B638" s="22"/>
    </row>
    <row r="639" spans="2:2" ht="14.25" customHeight="1">
      <c r="B639" s="22"/>
    </row>
    <row r="640" spans="2:2" ht="14.25" customHeight="1">
      <c r="B640" s="22"/>
    </row>
    <row r="641" spans="2:2" ht="14.25" customHeight="1">
      <c r="B641" s="22"/>
    </row>
    <row r="642" spans="2:2" ht="14.25" customHeight="1">
      <c r="B642" s="22"/>
    </row>
    <row r="643" spans="2:2" ht="14.25" customHeight="1">
      <c r="B643" s="22"/>
    </row>
    <row r="644" spans="2:2" ht="14.25" customHeight="1">
      <c r="B644" s="22"/>
    </row>
    <row r="645" spans="2:2" ht="14.25" customHeight="1">
      <c r="B645" s="22"/>
    </row>
    <row r="646" spans="2:2" ht="14.25" customHeight="1">
      <c r="B646" s="22"/>
    </row>
    <row r="647" spans="2:2" ht="14.25" customHeight="1">
      <c r="B647" s="22"/>
    </row>
    <row r="648" spans="2:2" ht="14.25" customHeight="1">
      <c r="B648" s="22"/>
    </row>
    <row r="649" spans="2:2" ht="14.25" customHeight="1">
      <c r="B649" s="22"/>
    </row>
    <row r="650" spans="2:2" ht="14.25" customHeight="1">
      <c r="B650" s="22"/>
    </row>
    <row r="651" spans="2:2" ht="14.25" customHeight="1">
      <c r="B651" s="22"/>
    </row>
    <row r="652" spans="2:2" ht="14.25" customHeight="1">
      <c r="B652" s="22"/>
    </row>
    <row r="653" spans="2:2" ht="14.25" customHeight="1">
      <c r="B653" s="22"/>
    </row>
    <row r="654" spans="2:2" ht="14.25" customHeight="1">
      <c r="B654" s="22"/>
    </row>
    <row r="655" spans="2:2" ht="14.25" customHeight="1">
      <c r="B655" s="22"/>
    </row>
    <row r="656" spans="2:2" ht="14.25" customHeight="1">
      <c r="B656" s="22"/>
    </row>
    <row r="657" spans="2:2" ht="14.25" customHeight="1">
      <c r="B657" s="22"/>
    </row>
    <row r="658" spans="2:2" ht="14.25" customHeight="1">
      <c r="B658" s="22"/>
    </row>
    <row r="659" spans="2:2" ht="14.25" customHeight="1">
      <c r="B659" s="22"/>
    </row>
    <row r="660" spans="2:2" ht="14.25" customHeight="1">
      <c r="B660" s="22"/>
    </row>
    <row r="661" spans="2:2" ht="14.25" customHeight="1">
      <c r="B661" s="22"/>
    </row>
    <row r="662" spans="2:2" ht="14.25" customHeight="1">
      <c r="B662" s="22"/>
    </row>
    <row r="663" spans="2:2" ht="14.25" customHeight="1">
      <c r="B663" s="22"/>
    </row>
    <row r="664" spans="2:2" ht="14.25" customHeight="1">
      <c r="B664" s="22"/>
    </row>
    <row r="665" spans="2:2" ht="14.25" customHeight="1">
      <c r="B665" s="22"/>
    </row>
    <row r="666" spans="2:2" ht="14.25" customHeight="1">
      <c r="B666" s="22"/>
    </row>
    <row r="667" spans="2:2" ht="14.25" customHeight="1">
      <c r="B667" s="22"/>
    </row>
    <row r="668" spans="2:2" ht="14.25" customHeight="1">
      <c r="B668" s="22"/>
    </row>
    <row r="669" spans="2:2" ht="14.25" customHeight="1">
      <c r="B669" s="22"/>
    </row>
    <row r="670" spans="2:2" ht="14.25" customHeight="1">
      <c r="B670" s="22"/>
    </row>
    <row r="671" spans="2:2" ht="14.25" customHeight="1">
      <c r="B671" s="22"/>
    </row>
    <row r="672" spans="2:2" ht="14.25" customHeight="1">
      <c r="B672" s="22"/>
    </row>
    <row r="673" spans="2:2" ht="14.25" customHeight="1">
      <c r="B673" s="22"/>
    </row>
    <row r="674" spans="2:2" ht="14.25" customHeight="1">
      <c r="B674" s="22"/>
    </row>
    <row r="675" spans="2:2" ht="14.25" customHeight="1">
      <c r="B675" s="22"/>
    </row>
    <row r="676" spans="2:2" ht="14.25" customHeight="1">
      <c r="B676" s="22"/>
    </row>
    <row r="677" spans="2:2" ht="14.25" customHeight="1">
      <c r="B677" s="22"/>
    </row>
    <row r="678" spans="2:2" ht="14.25" customHeight="1">
      <c r="B678" s="22"/>
    </row>
    <row r="679" spans="2:2" ht="14.25" customHeight="1">
      <c r="B679" s="22"/>
    </row>
    <row r="680" spans="2:2" ht="14.25" customHeight="1">
      <c r="B680" s="22"/>
    </row>
    <row r="681" spans="2:2" ht="14.25" customHeight="1">
      <c r="B681" s="22"/>
    </row>
    <row r="682" spans="2:2" ht="14.25" customHeight="1">
      <c r="B682" s="22"/>
    </row>
    <row r="683" spans="2:2" ht="14.25" customHeight="1">
      <c r="B683" s="22"/>
    </row>
    <row r="684" spans="2:2" ht="14.25" customHeight="1">
      <c r="B684" s="22"/>
    </row>
    <row r="685" spans="2:2" ht="14.25" customHeight="1">
      <c r="B685" s="22"/>
    </row>
    <row r="686" spans="2:2" ht="14.25" customHeight="1">
      <c r="B686" s="22"/>
    </row>
    <row r="687" spans="2:2" ht="14.25" customHeight="1">
      <c r="B687" s="22"/>
    </row>
    <row r="688" spans="2:2" ht="14.25" customHeight="1">
      <c r="B688" s="22"/>
    </row>
    <row r="689" spans="2:2" ht="14.25" customHeight="1">
      <c r="B689" s="22"/>
    </row>
    <row r="690" spans="2:2" ht="14.25" customHeight="1">
      <c r="B690" s="22"/>
    </row>
    <row r="691" spans="2:2" ht="14.25" customHeight="1">
      <c r="B691" s="22"/>
    </row>
    <row r="692" spans="2:2" ht="14.25" customHeight="1">
      <c r="B692" s="22"/>
    </row>
    <row r="693" spans="2:2" ht="14.25" customHeight="1">
      <c r="B693" s="22"/>
    </row>
    <row r="694" spans="2:2" ht="14.25" customHeight="1">
      <c r="B694" s="22"/>
    </row>
    <row r="695" spans="2:2" ht="14.25" customHeight="1">
      <c r="B695" s="22"/>
    </row>
    <row r="696" spans="2:2" ht="14.25" customHeight="1">
      <c r="B696" s="22"/>
    </row>
    <row r="697" spans="2:2" ht="14.25" customHeight="1">
      <c r="B697" s="22"/>
    </row>
    <row r="698" spans="2:2" ht="14.25" customHeight="1">
      <c r="B698" s="22"/>
    </row>
    <row r="699" spans="2:2" ht="14.25" customHeight="1">
      <c r="B699" s="22"/>
    </row>
    <row r="700" spans="2:2" ht="14.25" customHeight="1">
      <c r="B700" s="22"/>
    </row>
    <row r="701" spans="2:2" ht="14.25" customHeight="1">
      <c r="B701" s="22"/>
    </row>
    <row r="702" spans="2:2" ht="14.25" customHeight="1">
      <c r="B702" s="22"/>
    </row>
    <row r="703" spans="2:2" ht="14.25" customHeight="1">
      <c r="B703" s="22"/>
    </row>
    <row r="704" spans="2:2" ht="14.25" customHeight="1">
      <c r="B704" s="22"/>
    </row>
    <row r="705" spans="2:2" ht="14.25" customHeight="1">
      <c r="B705" s="22"/>
    </row>
    <row r="706" spans="2:2" ht="14.25" customHeight="1">
      <c r="B706" s="22"/>
    </row>
    <row r="707" spans="2:2" ht="14.25" customHeight="1">
      <c r="B707" s="22"/>
    </row>
    <row r="708" spans="2:2" ht="14.25" customHeight="1">
      <c r="B708" s="22"/>
    </row>
    <row r="709" spans="2:2" ht="14.25" customHeight="1">
      <c r="B709" s="22"/>
    </row>
    <row r="710" spans="2:2" ht="14.25" customHeight="1">
      <c r="B710" s="22"/>
    </row>
    <row r="711" spans="2:2" ht="14.25" customHeight="1">
      <c r="B711" s="22"/>
    </row>
    <row r="712" spans="2:2" ht="14.25" customHeight="1">
      <c r="B712" s="22"/>
    </row>
    <row r="713" spans="2:2" ht="14.25" customHeight="1">
      <c r="B713" s="22"/>
    </row>
    <row r="714" spans="2:2" ht="14.25" customHeight="1">
      <c r="B714" s="22"/>
    </row>
    <row r="715" spans="2:2" ht="14.25" customHeight="1">
      <c r="B715" s="22"/>
    </row>
    <row r="716" spans="2:2" ht="14.25" customHeight="1">
      <c r="B716" s="22"/>
    </row>
    <row r="717" spans="2:2" ht="14.25" customHeight="1">
      <c r="B717" s="22"/>
    </row>
    <row r="718" spans="2:2" ht="14.25" customHeight="1">
      <c r="B718" s="22"/>
    </row>
    <row r="719" spans="2:2" ht="14.25" customHeight="1">
      <c r="B719" s="22"/>
    </row>
    <row r="720" spans="2:2" ht="14.25" customHeight="1">
      <c r="B720" s="22"/>
    </row>
    <row r="721" spans="2:2" ht="14.25" customHeight="1">
      <c r="B721" s="22"/>
    </row>
    <row r="722" spans="2:2" ht="14.25" customHeight="1">
      <c r="B722" s="22"/>
    </row>
    <row r="723" spans="2:2" ht="14.25" customHeight="1">
      <c r="B723" s="22"/>
    </row>
    <row r="724" spans="2:2" ht="14.25" customHeight="1">
      <c r="B724" s="22"/>
    </row>
    <row r="725" spans="2:2" ht="14.25" customHeight="1">
      <c r="B725" s="22"/>
    </row>
    <row r="726" spans="2:2" ht="14.25" customHeight="1">
      <c r="B726" s="22"/>
    </row>
    <row r="727" spans="2:2" ht="14.25" customHeight="1">
      <c r="B727" s="22"/>
    </row>
    <row r="728" spans="2:2" ht="14.25" customHeight="1">
      <c r="B728" s="22"/>
    </row>
    <row r="729" spans="2:2" ht="14.25" customHeight="1">
      <c r="B729" s="22"/>
    </row>
    <row r="730" spans="2:2" ht="14.25" customHeight="1">
      <c r="B730" s="22"/>
    </row>
    <row r="731" spans="2:2" ht="14.25" customHeight="1">
      <c r="B731" s="22"/>
    </row>
    <row r="732" spans="2:2" ht="14.25" customHeight="1">
      <c r="B732" s="22"/>
    </row>
    <row r="733" spans="2:2" ht="14.25" customHeight="1">
      <c r="B733" s="22"/>
    </row>
    <row r="734" spans="2:2" ht="14.25" customHeight="1">
      <c r="B734" s="22"/>
    </row>
    <row r="735" spans="2:2" ht="14.25" customHeight="1">
      <c r="B735" s="22"/>
    </row>
    <row r="736" spans="2:2" ht="14.25" customHeight="1">
      <c r="B736" s="22"/>
    </row>
    <row r="737" spans="2:2" ht="14.25" customHeight="1">
      <c r="B737" s="22"/>
    </row>
    <row r="738" spans="2:2" ht="14.25" customHeight="1">
      <c r="B738" s="22"/>
    </row>
    <row r="739" spans="2:2" ht="14.25" customHeight="1">
      <c r="B739" s="22"/>
    </row>
    <row r="740" spans="2:2" ht="14.25" customHeight="1">
      <c r="B740" s="22"/>
    </row>
    <row r="741" spans="2:2" ht="14.25" customHeight="1">
      <c r="B741" s="22"/>
    </row>
    <row r="742" spans="2:2" ht="14.25" customHeight="1">
      <c r="B742" s="22"/>
    </row>
    <row r="743" spans="2:2" ht="14.25" customHeight="1">
      <c r="B743" s="22"/>
    </row>
    <row r="744" spans="2:2" ht="14.25" customHeight="1">
      <c r="B744" s="22"/>
    </row>
    <row r="745" spans="2:2" ht="14.25" customHeight="1">
      <c r="B745" s="22"/>
    </row>
    <row r="746" spans="2:2" ht="14.25" customHeight="1">
      <c r="B746" s="22"/>
    </row>
    <row r="747" spans="2:2" ht="14.25" customHeight="1">
      <c r="B747" s="22"/>
    </row>
    <row r="748" spans="2:2" ht="14.25" customHeight="1">
      <c r="B748" s="22"/>
    </row>
    <row r="749" spans="2:2" ht="14.25" customHeight="1">
      <c r="B749" s="22"/>
    </row>
    <row r="750" spans="2:2" ht="14.25" customHeight="1">
      <c r="B750" s="22"/>
    </row>
    <row r="751" spans="2:2" ht="14.25" customHeight="1">
      <c r="B751" s="22"/>
    </row>
    <row r="752" spans="2:2" ht="14.25" customHeight="1">
      <c r="B752" s="22"/>
    </row>
    <row r="753" spans="2:2" ht="14.25" customHeight="1">
      <c r="B753" s="22"/>
    </row>
    <row r="754" spans="2:2" ht="14.25" customHeight="1">
      <c r="B754" s="22"/>
    </row>
    <row r="755" spans="2:2" ht="14.25" customHeight="1">
      <c r="B755" s="22"/>
    </row>
    <row r="756" spans="2:2" ht="14.25" customHeight="1">
      <c r="B756" s="22"/>
    </row>
    <row r="757" spans="2:2" ht="14.25" customHeight="1">
      <c r="B757" s="22"/>
    </row>
    <row r="758" spans="2:2" ht="14.25" customHeight="1">
      <c r="B758" s="22"/>
    </row>
    <row r="759" spans="2:2" ht="14.25" customHeight="1">
      <c r="B759" s="22"/>
    </row>
    <row r="760" spans="2:2" ht="14.25" customHeight="1">
      <c r="B760" s="22"/>
    </row>
    <row r="761" spans="2:2" ht="14.25" customHeight="1">
      <c r="B761" s="22"/>
    </row>
    <row r="762" spans="2:2" ht="14.25" customHeight="1">
      <c r="B762" s="22"/>
    </row>
    <row r="763" spans="2:2" ht="14.25" customHeight="1">
      <c r="B763" s="22"/>
    </row>
    <row r="764" spans="2:2" ht="14.25" customHeight="1">
      <c r="B764" s="22"/>
    </row>
    <row r="765" spans="2:2" ht="14.25" customHeight="1">
      <c r="B765" s="22"/>
    </row>
    <row r="766" spans="2:2" ht="14.25" customHeight="1">
      <c r="B766" s="22"/>
    </row>
    <row r="767" spans="2:2" ht="14.25" customHeight="1">
      <c r="B767" s="22"/>
    </row>
    <row r="768" spans="2:2" ht="14.25" customHeight="1">
      <c r="B768" s="22"/>
    </row>
    <row r="769" spans="2:2" ht="14.25" customHeight="1">
      <c r="B769" s="22"/>
    </row>
    <row r="770" spans="2:2" ht="14.25" customHeight="1">
      <c r="B770" s="22"/>
    </row>
    <row r="771" spans="2:2" ht="14.25" customHeight="1">
      <c r="B771" s="22"/>
    </row>
    <row r="772" spans="2:2" ht="14.25" customHeight="1">
      <c r="B772" s="22"/>
    </row>
    <row r="773" spans="2:2" ht="14.25" customHeight="1">
      <c r="B773" s="22"/>
    </row>
    <row r="774" spans="2:2" ht="14.25" customHeight="1">
      <c r="B774" s="22"/>
    </row>
    <row r="775" spans="2:2" ht="14.25" customHeight="1">
      <c r="B775" s="22"/>
    </row>
    <row r="776" spans="2:2" ht="14.25" customHeight="1">
      <c r="B776" s="22"/>
    </row>
    <row r="777" spans="2:2" ht="14.25" customHeight="1">
      <c r="B777" s="22"/>
    </row>
    <row r="778" spans="2:2" ht="14.25" customHeight="1">
      <c r="B778" s="22"/>
    </row>
    <row r="779" spans="2:2" ht="14.25" customHeight="1">
      <c r="B779" s="22"/>
    </row>
    <row r="780" spans="2:2" ht="14.25" customHeight="1">
      <c r="B780" s="22"/>
    </row>
    <row r="781" spans="2:2" ht="14.25" customHeight="1">
      <c r="B781" s="22"/>
    </row>
    <row r="782" spans="2:2" ht="14.25" customHeight="1">
      <c r="B782" s="22"/>
    </row>
    <row r="783" spans="2:2" ht="14.25" customHeight="1">
      <c r="B783" s="22"/>
    </row>
    <row r="784" spans="2:2" ht="14.25" customHeight="1">
      <c r="B784" s="22"/>
    </row>
    <row r="785" spans="2:2" ht="14.25" customHeight="1">
      <c r="B785" s="22"/>
    </row>
    <row r="786" spans="2:2" ht="14.25" customHeight="1">
      <c r="B786" s="22"/>
    </row>
    <row r="787" spans="2:2" ht="14.25" customHeight="1">
      <c r="B787" s="22"/>
    </row>
    <row r="788" spans="2:2" ht="14.25" customHeight="1">
      <c r="B788" s="22"/>
    </row>
    <row r="789" spans="2:2" ht="14.25" customHeight="1">
      <c r="B789" s="22"/>
    </row>
    <row r="790" spans="2:2" ht="14.25" customHeight="1">
      <c r="B790" s="22"/>
    </row>
    <row r="791" spans="2:2" ht="14.25" customHeight="1">
      <c r="B791" s="22"/>
    </row>
    <row r="792" spans="2:2" ht="14.25" customHeight="1">
      <c r="B792" s="22"/>
    </row>
    <row r="793" spans="2:2" ht="14.25" customHeight="1">
      <c r="B793" s="22"/>
    </row>
    <row r="794" spans="2:2" ht="14.25" customHeight="1">
      <c r="B794" s="22"/>
    </row>
    <row r="795" spans="2:2" ht="14.25" customHeight="1">
      <c r="B795" s="22"/>
    </row>
    <row r="796" spans="2:2" ht="14.25" customHeight="1">
      <c r="B796" s="22"/>
    </row>
    <row r="797" spans="2:2" ht="14.25" customHeight="1">
      <c r="B797" s="22"/>
    </row>
    <row r="798" spans="2:2" ht="14.25" customHeight="1">
      <c r="B798" s="22"/>
    </row>
    <row r="799" spans="2:2" ht="14.25" customHeight="1">
      <c r="B799" s="22"/>
    </row>
    <row r="800" spans="2:2" ht="14.25" customHeight="1">
      <c r="B800" s="22"/>
    </row>
    <row r="801" spans="2:2" ht="14.25" customHeight="1">
      <c r="B801" s="22"/>
    </row>
    <row r="802" spans="2:2" ht="14.25" customHeight="1">
      <c r="B802" s="22"/>
    </row>
    <row r="803" spans="2:2" ht="14.25" customHeight="1">
      <c r="B803" s="22"/>
    </row>
    <row r="804" spans="2:2" ht="14.25" customHeight="1">
      <c r="B804" s="22"/>
    </row>
    <row r="805" spans="2:2" ht="14.25" customHeight="1">
      <c r="B805" s="22"/>
    </row>
    <row r="806" spans="2:2" ht="14.25" customHeight="1">
      <c r="B806" s="22"/>
    </row>
    <row r="807" spans="2:2" ht="14.25" customHeight="1">
      <c r="B807" s="22"/>
    </row>
    <row r="808" spans="2:2" ht="14.25" customHeight="1">
      <c r="B808" s="22"/>
    </row>
    <row r="809" spans="2:2" ht="14.25" customHeight="1">
      <c r="B809" s="22"/>
    </row>
    <row r="810" spans="2:2" ht="14.25" customHeight="1">
      <c r="B810" s="22"/>
    </row>
    <row r="811" spans="2:2" ht="14.25" customHeight="1">
      <c r="B811" s="22"/>
    </row>
    <row r="812" spans="2:2" ht="14.25" customHeight="1">
      <c r="B812" s="22"/>
    </row>
    <row r="813" spans="2:2" ht="14.25" customHeight="1">
      <c r="B813" s="22"/>
    </row>
    <row r="814" spans="2:2" ht="14.25" customHeight="1">
      <c r="B814" s="22"/>
    </row>
    <row r="815" spans="2:2" ht="14.25" customHeight="1">
      <c r="B815" s="22"/>
    </row>
    <row r="816" spans="2:2" ht="14.25" customHeight="1">
      <c r="B816" s="22"/>
    </row>
    <row r="817" spans="2:2" ht="14.25" customHeight="1">
      <c r="B817" s="22"/>
    </row>
    <row r="818" spans="2:2" ht="14.25" customHeight="1">
      <c r="B818" s="22"/>
    </row>
    <row r="819" spans="2:2" ht="14.25" customHeight="1">
      <c r="B819" s="22"/>
    </row>
    <row r="820" spans="2:2" ht="14.25" customHeight="1">
      <c r="B820" s="22"/>
    </row>
    <row r="821" spans="2:2" ht="14.25" customHeight="1">
      <c r="B821" s="22"/>
    </row>
    <row r="822" spans="2:2" ht="14.25" customHeight="1">
      <c r="B822" s="22"/>
    </row>
    <row r="823" spans="2:2" ht="14.25" customHeight="1">
      <c r="B823" s="22"/>
    </row>
    <row r="824" spans="2:2" ht="14.25" customHeight="1">
      <c r="B824" s="22"/>
    </row>
    <row r="825" spans="2:2" ht="14.25" customHeight="1">
      <c r="B825" s="22"/>
    </row>
    <row r="826" spans="2:2" ht="14.25" customHeight="1">
      <c r="B826" s="22"/>
    </row>
    <row r="827" spans="2:2" ht="14.25" customHeight="1">
      <c r="B827" s="22"/>
    </row>
    <row r="828" spans="2:2" ht="14.25" customHeight="1">
      <c r="B828" s="22"/>
    </row>
    <row r="829" spans="2:2" ht="14.25" customHeight="1">
      <c r="B829" s="22"/>
    </row>
    <row r="830" spans="2:2" ht="14.25" customHeight="1">
      <c r="B830" s="22"/>
    </row>
    <row r="831" spans="2:2" ht="14.25" customHeight="1">
      <c r="B831" s="22"/>
    </row>
    <row r="832" spans="2:2" ht="14.25" customHeight="1">
      <c r="B832" s="22"/>
    </row>
    <row r="833" spans="2:2" ht="14.25" customHeight="1">
      <c r="B833" s="22"/>
    </row>
    <row r="834" spans="2:2" ht="14.25" customHeight="1">
      <c r="B834" s="22"/>
    </row>
    <row r="835" spans="2:2" ht="14.25" customHeight="1">
      <c r="B835" s="22"/>
    </row>
    <row r="836" spans="2:2" ht="14.25" customHeight="1">
      <c r="B836" s="22"/>
    </row>
    <row r="837" spans="2:2" ht="14.25" customHeight="1">
      <c r="B837" s="22"/>
    </row>
    <row r="838" spans="2:2" ht="14.25" customHeight="1">
      <c r="B838" s="22"/>
    </row>
    <row r="839" spans="2:2" ht="14.25" customHeight="1">
      <c r="B839" s="22"/>
    </row>
    <row r="840" spans="2:2" ht="14.25" customHeight="1">
      <c r="B840" s="22"/>
    </row>
    <row r="841" spans="2:2" ht="14.25" customHeight="1">
      <c r="B841" s="22"/>
    </row>
    <row r="842" spans="2:2" ht="14.25" customHeight="1">
      <c r="B842" s="22"/>
    </row>
    <row r="843" spans="2:2" ht="14.25" customHeight="1">
      <c r="B843" s="22"/>
    </row>
    <row r="844" spans="2:2" ht="14.25" customHeight="1">
      <c r="B844" s="22"/>
    </row>
    <row r="845" spans="2:2" ht="14.25" customHeight="1">
      <c r="B845" s="22"/>
    </row>
    <row r="846" spans="2:2" ht="14.25" customHeight="1">
      <c r="B846" s="22"/>
    </row>
    <row r="847" spans="2:2" ht="14.25" customHeight="1">
      <c r="B847" s="22"/>
    </row>
    <row r="848" spans="2:2" ht="14.25" customHeight="1">
      <c r="B848" s="22"/>
    </row>
    <row r="849" spans="2:2" ht="14.25" customHeight="1">
      <c r="B849" s="22"/>
    </row>
    <row r="850" spans="2:2" ht="14.25" customHeight="1">
      <c r="B850" s="22"/>
    </row>
    <row r="851" spans="2:2" ht="14.25" customHeight="1">
      <c r="B851" s="22"/>
    </row>
    <row r="852" spans="2:2" ht="14.25" customHeight="1">
      <c r="B852" s="22"/>
    </row>
    <row r="853" spans="2:2" ht="14.25" customHeight="1">
      <c r="B853" s="22"/>
    </row>
    <row r="854" spans="2:2" ht="14.25" customHeight="1">
      <c r="B854" s="22"/>
    </row>
    <row r="855" spans="2:2" ht="14.25" customHeight="1">
      <c r="B855" s="22"/>
    </row>
    <row r="856" spans="2:2" ht="14.25" customHeight="1">
      <c r="B856" s="22"/>
    </row>
    <row r="857" spans="2:2" ht="14.25" customHeight="1">
      <c r="B857" s="22"/>
    </row>
    <row r="858" spans="2:2" ht="14.25" customHeight="1">
      <c r="B858" s="22"/>
    </row>
    <row r="859" spans="2:2" ht="14.25" customHeight="1">
      <c r="B859" s="22"/>
    </row>
    <row r="860" spans="2:2" ht="14.25" customHeight="1">
      <c r="B860" s="22"/>
    </row>
    <row r="861" spans="2:2" ht="14.25" customHeight="1">
      <c r="B861" s="22"/>
    </row>
    <row r="862" spans="2:2" ht="14.25" customHeight="1">
      <c r="B862" s="22"/>
    </row>
    <row r="863" spans="2:2" ht="14.25" customHeight="1">
      <c r="B863" s="22"/>
    </row>
    <row r="864" spans="2:2" ht="14.25" customHeight="1">
      <c r="B864" s="22"/>
    </row>
    <row r="865" spans="2:2" ht="14.25" customHeight="1">
      <c r="B865" s="22"/>
    </row>
    <row r="866" spans="2:2" ht="14.25" customHeight="1">
      <c r="B866" s="22"/>
    </row>
    <row r="867" spans="2:2" ht="14.25" customHeight="1">
      <c r="B867" s="22"/>
    </row>
    <row r="868" spans="2:2" ht="14.25" customHeight="1">
      <c r="B868" s="22"/>
    </row>
    <row r="869" spans="2:2" ht="14.25" customHeight="1">
      <c r="B869" s="22"/>
    </row>
    <row r="870" spans="2:2" ht="14.25" customHeight="1">
      <c r="B870" s="22"/>
    </row>
    <row r="871" spans="2:2" ht="14.25" customHeight="1">
      <c r="B871" s="22"/>
    </row>
    <row r="872" spans="2:2" ht="14.25" customHeight="1">
      <c r="B872" s="22"/>
    </row>
    <row r="873" spans="2:2" ht="14.25" customHeight="1">
      <c r="B873" s="22"/>
    </row>
    <row r="874" spans="2:2" ht="14.25" customHeight="1">
      <c r="B874" s="22"/>
    </row>
    <row r="875" spans="2:2" ht="14.25" customHeight="1">
      <c r="B875" s="22"/>
    </row>
    <row r="876" spans="2:2" ht="14.25" customHeight="1">
      <c r="B876" s="22"/>
    </row>
    <row r="877" spans="2:2" ht="14.25" customHeight="1">
      <c r="B877" s="22"/>
    </row>
    <row r="878" spans="2:2" ht="14.25" customHeight="1">
      <c r="B878" s="22"/>
    </row>
    <row r="879" spans="2:2" ht="14.25" customHeight="1">
      <c r="B879" s="22"/>
    </row>
    <row r="880" spans="2:2" ht="14.25" customHeight="1">
      <c r="B880" s="22"/>
    </row>
    <row r="881" spans="2:2" ht="14.25" customHeight="1">
      <c r="B881" s="22"/>
    </row>
    <row r="882" spans="2:2" ht="14.25" customHeight="1">
      <c r="B882" s="22"/>
    </row>
    <row r="883" spans="2:2" ht="14.25" customHeight="1">
      <c r="B883" s="22"/>
    </row>
    <row r="884" spans="2:2" ht="14.25" customHeight="1">
      <c r="B884" s="22"/>
    </row>
    <row r="885" spans="2:2" ht="14.25" customHeight="1">
      <c r="B885" s="22"/>
    </row>
    <row r="886" spans="2:2" ht="14.25" customHeight="1">
      <c r="B886" s="22"/>
    </row>
    <row r="887" spans="2:2" ht="14.25" customHeight="1">
      <c r="B887" s="22"/>
    </row>
    <row r="888" spans="2:2" ht="14.25" customHeight="1">
      <c r="B888" s="22"/>
    </row>
    <row r="889" spans="2:2" ht="14.25" customHeight="1">
      <c r="B889" s="22"/>
    </row>
    <row r="890" spans="2:2" ht="14.25" customHeight="1">
      <c r="B890" s="22"/>
    </row>
    <row r="891" spans="2:2" ht="14.25" customHeight="1">
      <c r="B891" s="22"/>
    </row>
    <row r="892" spans="2:2" ht="14.25" customHeight="1">
      <c r="B892" s="22"/>
    </row>
    <row r="893" spans="2:2" ht="14.25" customHeight="1">
      <c r="B893" s="22"/>
    </row>
    <row r="894" spans="2:2" ht="14.25" customHeight="1">
      <c r="B894" s="22"/>
    </row>
    <row r="895" spans="2:2" ht="14.25" customHeight="1">
      <c r="B895" s="22"/>
    </row>
    <row r="896" spans="2:2" ht="14.25" customHeight="1">
      <c r="B896" s="22"/>
    </row>
    <row r="897" spans="2:2" ht="14.25" customHeight="1">
      <c r="B897" s="22"/>
    </row>
    <row r="898" spans="2:2" ht="14.25" customHeight="1">
      <c r="B898" s="22"/>
    </row>
    <row r="899" spans="2:2" ht="14.25" customHeight="1">
      <c r="B899" s="22"/>
    </row>
    <row r="900" spans="2:2" ht="14.25" customHeight="1">
      <c r="B900" s="22"/>
    </row>
    <row r="901" spans="2:2" ht="14.25" customHeight="1">
      <c r="B901" s="22"/>
    </row>
    <row r="902" spans="2:2" ht="14.25" customHeight="1">
      <c r="B902" s="22"/>
    </row>
    <row r="903" spans="2:2" ht="14.25" customHeight="1">
      <c r="B903" s="22"/>
    </row>
    <row r="904" spans="2:2" ht="14.25" customHeight="1">
      <c r="B904" s="22"/>
    </row>
    <row r="905" spans="2:2" ht="14.25" customHeight="1">
      <c r="B905" s="22"/>
    </row>
    <row r="906" spans="2:2" ht="14.25" customHeight="1">
      <c r="B906" s="22"/>
    </row>
    <row r="907" spans="2:2" ht="14.25" customHeight="1">
      <c r="B907" s="22"/>
    </row>
    <row r="908" spans="2:2" ht="14.25" customHeight="1">
      <c r="B908" s="22"/>
    </row>
    <row r="909" spans="2:2" ht="14.25" customHeight="1">
      <c r="B909" s="22"/>
    </row>
    <row r="910" spans="2:2" ht="14.25" customHeight="1">
      <c r="B910" s="22"/>
    </row>
    <row r="911" spans="2:2" ht="14.25" customHeight="1">
      <c r="B911" s="22"/>
    </row>
    <row r="912" spans="2:2" ht="14.25" customHeight="1">
      <c r="B912" s="22"/>
    </row>
    <row r="913" spans="2:2" ht="14.25" customHeight="1">
      <c r="B913" s="22"/>
    </row>
    <row r="914" spans="2:2" ht="14.25" customHeight="1">
      <c r="B914" s="22"/>
    </row>
    <row r="915" spans="2:2" ht="14.25" customHeight="1">
      <c r="B915" s="22"/>
    </row>
    <row r="916" spans="2:2" ht="14.25" customHeight="1">
      <c r="B916" s="22"/>
    </row>
    <row r="917" spans="2:2" ht="14.25" customHeight="1">
      <c r="B917" s="22"/>
    </row>
    <row r="918" spans="2:2" ht="14.25" customHeight="1">
      <c r="B918" s="22"/>
    </row>
    <row r="919" spans="2:2" ht="14.25" customHeight="1">
      <c r="B919" s="22"/>
    </row>
    <row r="920" spans="2:2" ht="14.25" customHeight="1">
      <c r="B920" s="22"/>
    </row>
    <row r="921" spans="2:2" ht="14.25" customHeight="1">
      <c r="B921" s="22"/>
    </row>
    <row r="922" spans="2:2" ht="14.25" customHeight="1">
      <c r="B922" s="22"/>
    </row>
    <row r="923" spans="2:2" ht="14.25" customHeight="1">
      <c r="B923" s="22"/>
    </row>
    <row r="924" spans="2:2" ht="14.25" customHeight="1">
      <c r="B924" s="22"/>
    </row>
    <row r="925" spans="2:2" ht="14.25" customHeight="1">
      <c r="B925" s="22"/>
    </row>
    <row r="926" spans="2:2" ht="14.25" customHeight="1">
      <c r="B926" s="22"/>
    </row>
    <row r="927" spans="2:2" ht="14.25" customHeight="1">
      <c r="B927" s="22"/>
    </row>
    <row r="928" spans="2:2" ht="14.25" customHeight="1">
      <c r="B928" s="22"/>
    </row>
    <row r="929" spans="2:2" ht="14.25" customHeight="1">
      <c r="B929" s="22"/>
    </row>
    <row r="930" spans="2:2" ht="14.25" customHeight="1">
      <c r="B930" s="22"/>
    </row>
    <row r="931" spans="2:2" ht="14.25" customHeight="1">
      <c r="B931" s="22"/>
    </row>
    <row r="932" spans="2:2" ht="14.25" customHeight="1">
      <c r="B932" s="22"/>
    </row>
    <row r="933" spans="2:2" ht="14.25" customHeight="1">
      <c r="B933" s="22"/>
    </row>
    <row r="934" spans="2:2" ht="14.25" customHeight="1">
      <c r="B934" s="22"/>
    </row>
    <row r="935" spans="2:2" ht="14.25" customHeight="1">
      <c r="B935" s="22"/>
    </row>
    <row r="936" spans="2:2" ht="14.25" customHeight="1">
      <c r="B936" s="22"/>
    </row>
    <row r="937" spans="2:2" ht="14.25" customHeight="1">
      <c r="B937" s="22"/>
    </row>
    <row r="938" spans="2:2" ht="14.25" customHeight="1">
      <c r="B938" s="22"/>
    </row>
    <row r="939" spans="2:2" ht="14.25" customHeight="1">
      <c r="B939" s="22"/>
    </row>
    <row r="940" spans="2:2" ht="14.25" customHeight="1">
      <c r="B940" s="22"/>
    </row>
    <row r="941" spans="2:2" ht="14.25" customHeight="1">
      <c r="B941" s="22"/>
    </row>
    <row r="942" spans="2:2" ht="14.25" customHeight="1">
      <c r="B942" s="22"/>
    </row>
    <row r="943" spans="2:2" ht="14.25" customHeight="1">
      <c r="B943" s="22"/>
    </row>
    <row r="944" spans="2:2" ht="14.25" customHeight="1">
      <c r="B944" s="22"/>
    </row>
    <row r="945" spans="2:2" ht="14.25" customHeight="1">
      <c r="B945" s="22"/>
    </row>
    <row r="946" spans="2:2" ht="14.25" customHeight="1">
      <c r="B946" s="22"/>
    </row>
    <row r="947" spans="2:2" ht="14.25" customHeight="1">
      <c r="B947" s="22"/>
    </row>
    <row r="948" spans="2:2" ht="14.25" customHeight="1">
      <c r="B948" s="22"/>
    </row>
    <row r="949" spans="2:2" ht="14.25" customHeight="1">
      <c r="B949" s="22"/>
    </row>
    <row r="950" spans="2:2" ht="14.25" customHeight="1">
      <c r="B950" s="22"/>
    </row>
    <row r="951" spans="2:2" ht="14.25" customHeight="1">
      <c r="B951" s="22"/>
    </row>
    <row r="952" spans="2:2" ht="14.25" customHeight="1">
      <c r="B952" s="22"/>
    </row>
    <row r="953" spans="2:2" ht="14.25" customHeight="1">
      <c r="B953" s="22"/>
    </row>
    <row r="954" spans="2:2" ht="14.25" customHeight="1">
      <c r="B954" s="22"/>
    </row>
    <row r="955" spans="2:2" ht="14.25" customHeight="1">
      <c r="B955" s="22"/>
    </row>
    <row r="956" spans="2:2" ht="14.25" customHeight="1">
      <c r="B956" s="22"/>
    </row>
    <row r="957" spans="2:2" ht="14.25" customHeight="1">
      <c r="B957" s="22"/>
    </row>
    <row r="958" spans="2:2" ht="14.25" customHeight="1">
      <c r="B958" s="22"/>
    </row>
    <row r="959" spans="2:2" ht="14.25" customHeight="1">
      <c r="B959" s="22"/>
    </row>
    <row r="960" spans="2:2" ht="14.25" customHeight="1">
      <c r="B960" s="22"/>
    </row>
    <row r="961" spans="2:2" ht="14.25" customHeight="1">
      <c r="B961" s="22"/>
    </row>
    <row r="962" spans="2:2" ht="14.25" customHeight="1">
      <c r="B962" s="22"/>
    </row>
    <row r="963" spans="2:2" ht="14.25" customHeight="1">
      <c r="B963" s="22"/>
    </row>
    <row r="964" spans="2:2" ht="14.25" customHeight="1">
      <c r="B964" s="22"/>
    </row>
    <row r="965" spans="2:2" ht="14.25" customHeight="1">
      <c r="B965" s="22"/>
    </row>
    <row r="966" spans="2:2" ht="14.25" customHeight="1">
      <c r="B966" s="22"/>
    </row>
    <row r="967" spans="2:2" ht="14.25" customHeight="1">
      <c r="B967" s="22"/>
    </row>
    <row r="968" spans="2:2" ht="14.25" customHeight="1">
      <c r="B968" s="22"/>
    </row>
    <row r="969" spans="2:2" ht="14.25" customHeight="1">
      <c r="B969" s="22"/>
    </row>
    <row r="970" spans="2:2" ht="14.25" customHeight="1">
      <c r="B970" s="22"/>
    </row>
    <row r="971" spans="2:2" ht="14.25" customHeight="1">
      <c r="B971" s="22"/>
    </row>
    <row r="972" spans="2:2" ht="14.25" customHeight="1">
      <c r="B972" s="22"/>
    </row>
    <row r="973" spans="2:2" ht="14.25" customHeight="1">
      <c r="B973" s="22"/>
    </row>
    <row r="974" spans="2:2" ht="14.25" customHeight="1">
      <c r="B974" s="22"/>
    </row>
    <row r="975" spans="2:2" ht="14.25" customHeight="1">
      <c r="B975" s="22"/>
    </row>
    <row r="976" spans="2:2" ht="14.25" customHeight="1">
      <c r="B976" s="22"/>
    </row>
    <row r="977" spans="2:2" ht="14.25" customHeight="1">
      <c r="B977" s="22"/>
    </row>
    <row r="978" spans="2:2" ht="14.25" customHeight="1">
      <c r="B978" s="22"/>
    </row>
    <row r="979" spans="2:2" ht="14.25" customHeight="1">
      <c r="B979" s="22"/>
    </row>
    <row r="980" spans="2:2" ht="14.25" customHeight="1">
      <c r="B980" s="22"/>
    </row>
    <row r="981" spans="2:2" ht="14.25" customHeight="1">
      <c r="B981" s="22"/>
    </row>
    <row r="982" spans="2:2" ht="14.25" customHeight="1">
      <c r="B982" s="22"/>
    </row>
    <row r="983" spans="2:2" ht="14.25" customHeight="1">
      <c r="B983" s="22"/>
    </row>
    <row r="984" spans="2:2" ht="14.25" customHeight="1">
      <c r="B984" s="22"/>
    </row>
    <row r="985" spans="2:2" ht="14.25" customHeight="1">
      <c r="B985" s="22"/>
    </row>
    <row r="986" spans="2:2" ht="14.25" customHeight="1">
      <c r="B986" s="22"/>
    </row>
    <row r="987" spans="2:2" ht="14.25" customHeight="1">
      <c r="B987" s="22"/>
    </row>
    <row r="988" spans="2:2" ht="14.25" customHeight="1">
      <c r="B988" s="22"/>
    </row>
    <row r="989" spans="2:2" ht="14.25" customHeight="1">
      <c r="B989" s="22"/>
    </row>
    <row r="990" spans="2:2" ht="14.25" customHeight="1">
      <c r="B990" s="22"/>
    </row>
    <row r="991" spans="2:2" ht="14.25" customHeight="1">
      <c r="B991" s="22"/>
    </row>
    <row r="992" spans="2:2" ht="14.25" customHeight="1">
      <c r="B992" s="22"/>
    </row>
    <row r="993" spans="2:2" ht="14.25" customHeight="1">
      <c r="B993" s="22"/>
    </row>
    <row r="994" spans="2:2" ht="14.25" customHeight="1">
      <c r="B994" s="22"/>
    </row>
    <row r="995" spans="2:2" ht="14.25" customHeight="1">
      <c r="B995" s="22"/>
    </row>
    <row r="996" spans="2:2" ht="14.25" customHeight="1">
      <c r="B996" s="22"/>
    </row>
    <row r="997" spans="2:2" ht="14.25" customHeight="1">
      <c r="B997" s="22"/>
    </row>
    <row r="998" spans="2:2" ht="14.25" customHeight="1">
      <c r="B998" s="22"/>
    </row>
    <row r="999" spans="2:2" ht="14.25" customHeight="1">
      <c r="B999" s="22"/>
    </row>
    <row r="1000" spans="2:2" ht="14.25" customHeight="1">
      <c r="B1000" s="22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5"/>
  <dimension ref="A1:T1000"/>
  <sheetViews>
    <sheetView workbookViewId="0"/>
  </sheetViews>
  <sheetFormatPr defaultColWidth="14.42578125" defaultRowHeight="15" customHeight="1"/>
  <cols>
    <col min="1" max="1" width="38.42578125" customWidth="1"/>
    <col min="2" max="2" width="12.42578125" customWidth="1"/>
    <col min="3" max="3" width="16" customWidth="1"/>
    <col min="4" max="4" width="18.42578125" customWidth="1"/>
    <col min="5" max="5" width="21.42578125" customWidth="1"/>
    <col min="6" max="6" width="19.42578125" customWidth="1"/>
    <col min="7" max="7" width="10.42578125" customWidth="1"/>
    <col min="8" max="8" width="12" customWidth="1"/>
    <col min="9" max="9" width="17" customWidth="1"/>
    <col min="10" max="10" width="10.42578125" customWidth="1"/>
    <col min="11" max="12" width="12" customWidth="1"/>
    <col min="13" max="15" width="10.42578125" customWidth="1"/>
    <col min="17" max="17" width="12.42578125" customWidth="1"/>
    <col min="18" max="18" width="18" customWidth="1"/>
    <col min="19" max="19" width="10.42578125" customWidth="1"/>
  </cols>
  <sheetData>
    <row r="1" spans="1:19" ht="14.25" customHeight="1">
      <c r="A1" s="133" t="s">
        <v>81</v>
      </c>
      <c r="B1" s="134"/>
      <c r="C1" s="134"/>
      <c r="D1" s="134"/>
      <c r="E1" s="134"/>
      <c r="F1" s="135"/>
      <c r="H1" s="32" t="s">
        <v>82</v>
      </c>
      <c r="I1" s="32" t="s">
        <v>83</v>
      </c>
      <c r="J1" s="15"/>
      <c r="K1" s="32" t="s">
        <v>84</v>
      </c>
      <c r="L1" s="15" t="s">
        <v>85</v>
      </c>
      <c r="M1" s="15"/>
      <c r="N1" s="15"/>
      <c r="O1" s="15"/>
      <c r="P1" s="1"/>
      <c r="Q1" s="1"/>
      <c r="R1" s="1"/>
    </row>
    <row r="2" spans="1:19" ht="14.25" customHeight="1">
      <c r="A2" s="24"/>
      <c r="B2" s="24"/>
      <c r="C2" s="24"/>
      <c r="D2" s="24"/>
      <c r="E2" s="24"/>
      <c r="F2" s="24"/>
      <c r="H2" s="32"/>
      <c r="I2" s="33">
        <f>+D29</f>
        <v>789520800</v>
      </c>
      <c r="J2" s="15"/>
      <c r="K2" s="32"/>
      <c r="L2" s="15"/>
      <c r="M2" s="15"/>
      <c r="N2" s="15"/>
      <c r="O2" s="15"/>
      <c r="P2" s="1"/>
      <c r="Q2" s="1"/>
      <c r="R2" s="1"/>
    </row>
    <row r="3" spans="1:19" ht="32.25" customHeight="1">
      <c r="A3" s="2" t="s">
        <v>86</v>
      </c>
      <c r="B3" s="34" t="s">
        <v>87</v>
      </c>
      <c r="C3" s="3" t="s">
        <v>88</v>
      </c>
      <c r="D3" s="4" t="s">
        <v>89</v>
      </c>
      <c r="E3" s="3" t="s">
        <v>90</v>
      </c>
      <c r="F3" s="4" t="s">
        <v>91</v>
      </c>
      <c r="G3" s="35"/>
      <c r="H3" s="35"/>
      <c r="I3" s="35"/>
      <c r="J3" s="35"/>
      <c r="K3" s="35"/>
      <c r="L3" s="35"/>
      <c r="M3" s="35"/>
      <c r="N3" s="35"/>
      <c r="O3" s="35"/>
      <c r="P3" s="5" t="s">
        <v>92</v>
      </c>
      <c r="Q3" s="5" t="s">
        <v>18</v>
      </c>
      <c r="R3" s="6" t="s">
        <v>93</v>
      </c>
    </row>
    <row r="4" spans="1:19" ht="14.25" customHeight="1">
      <c r="A4" s="36" t="s">
        <v>94</v>
      </c>
      <c r="B4" s="37">
        <f>+B5</f>
        <v>566.66666666666674</v>
      </c>
      <c r="C4" s="38"/>
      <c r="D4" s="7">
        <f>SUM(D5)</f>
        <v>25500000.000000004</v>
      </c>
      <c r="E4" s="39"/>
      <c r="F4" s="7">
        <f>SUM(F5)</f>
        <v>30345000.000000004</v>
      </c>
      <c r="G4" s="40"/>
      <c r="H4" s="40"/>
      <c r="I4" s="40"/>
      <c r="J4" s="40"/>
      <c r="K4" s="40"/>
      <c r="L4" s="40"/>
      <c r="M4" s="40"/>
      <c r="N4" s="40"/>
      <c r="O4" s="40"/>
      <c r="P4" s="1"/>
      <c r="Q4" s="1"/>
      <c r="R4" s="1"/>
    </row>
    <row r="5" spans="1:19" ht="14.25" customHeight="1">
      <c r="A5" s="8" t="s">
        <v>95</v>
      </c>
      <c r="B5" s="9">
        <f>$P$5</f>
        <v>566.66666666666674</v>
      </c>
      <c r="C5" s="10">
        <v>45000</v>
      </c>
      <c r="D5" s="10">
        <f>+B5*C5</f>
        <v>25500000.000000004</v>
      </c>
      <c r="E5" s="11">
        <f>+C5*1.19</f>
        <v>53550</v>
      </c>
      <c r="F5" s="12">
        <f>+E5*B5</f>
        <v>30345000.000000004</v>
      </c>
      <c r="G5" s="28">
        <v>0.75</v>
      </c>
      <c r="H5" s="22">
        <f>+C5*G5</f>
        <v>33750</v>
      </c>
      <c r="I5" s="22">
        <f>+$B5*H5</f>
        <v>19125000.000000004</v>
      </c>
      <c r="J5" s="22"/>
      <c r="K5" s="22"/>
      <c r="L5" s="22"/>
      <c r="M5" s="22"/>
      <c r="N5" s="22"/>
      <c r="O5" s="22"/>
      <c r="P5" s="1">
        <f>+P7/0.3</f>
        <v>566.66666666666674</v>
      </c>
      <c r="Q5" s="13">
        <f>P5/P7</f>
        <v>3.3333333333333339</v>
      </c>
      <c r="R5" s="1"/>
    </row>
    <row r="6" spans="1:19" ht="14.25" customHeight="1">
      <c r="A6" s="36" t="s">
        <v>96</v>
      </c>
      <c r="B6" s="41">
        <f>+B7</f>
        <v>170</v>
      </c>
      <c r="C6" s="38"/>
      <c r="D6" s="7">
        <f>+SUM(D7:D8)</f>
        <v>12750000</v>
      </c>
      <c r="E6" s="39"/>
      <c r="F6" s="7">
        <f>+SUM(F7:F8)</f>
        <v>15172500</v>
      </c>
      <c r="G6" s="42"/>
      <c r="H6" s="40"/>
      <c r="I6" s="7">
        <f>+SUM(I7:I8)</f>
        <v>9562500</v>
      </c>
      <c r="J6" s="40"/>
      <c r="K6" s="40"/>
      <c r="L6" s="40"/>
      <c r="M6" s="40"/>
      <c r="N6" s="40"/>
      <c r="O6" s="40"/>
      <c r="P6" s="1"/>
      <c r="Q6" s="1"/>
      <c r="R6" s="1"/>
    </row>
    <row r="7" spans="1:19" ht="14.25" customHeight="1">
      <c r="A7" s="8" t="s">
        <v>96</v>
      </c>
      <c r="B7" s="14">
        <f t="shared" ref="B7:B9" si="0">$P$7</f>
        <v>170</v>
      </c>
      <c r="C7" s="10">
        <v>30000</v>
      </c>
      <c r="D7" s="10">
        <f t="shared" ref="D7:D9" si="1">+B7*C7</f>
        <v>5100000</v>
      </c>
      <c r="E7" s="11">
        <f t="shared" ref="E7:E9" si="2">+C7*1.19</f>
        <v>35700</v>
      </c>
      <c r="F7" s="12">
        <f t="shared" ref="F7:F9" si="3">+E7*B7</f>
        <v>6069000</v>
      </c>
      <c r="G7" s="28">
        <v>0.75</v>
      </c>
      <c r="H7" s="22">
        <f t="shared" ref="H7:H9" si="4">+C7*G7</f>
        <v>22500</v>
      </c>
      <c r="I7" s="22">
        <f t="shared" ref="I7:I9" si="5">+$B7*H7</f>
        <v>3825000</v>
      </c>
      <c r="J7" s="22"/>
      <c r="K7" s="22"/>
      <c r="L7" s="22"/>
      <c r="M7" s="22"/>
      <c r="N7" s="22"/>
      <c r="O7" s="22"/>
      <c r="P7" s="1">
        <v>170</v>
      </c>
      <c r="Q7" s="13">
        <f>P7/P7</f>
        <v>1</v>
      </c>
      <c r="R7" s="1"/>
    </row>
    <row r="8" spans="1:19" ht="14.25" customHeight="1">
      <c r="A8" s="8" t="s">
        <v>97</v>
      </c>
      <c r="B8" s="14">
        <f t="shared" si="0"/>
        <v>170</v>
      </c>
      <c r="C8" s="10">
        <v>45000</v>
      </c>
      <c r="D8" s="10">
        <f t="shared" si="1"/>
        <v>7650000</v>
      </c>
      <c r="E8" s="11">
        <f t="shared" si="2"/>
        <v>53550</v>
      </c>
      <c r="F8" s="12">
        <f t="shared" si="3"/>
        <v>9103500</v>
      </c>
      <c r="G8" s="28">
        <v>0.75</v>
      </c>
      <c r="H8" s="22">
        <f t="shared" si="4"/>
        <v>33750</v>
      </c>
      <c r="I8" s="22">
        <f t="shared" si="5"/>
        <v>5737500</v>
      </c>
      <c r="J8" s="22"/>
      <c r="K8" s="22"/>
      <c r="L8" s="22"/>
      <c r="M8" s="22"/>
      <c r="N8" s="22"/>
      <c r="O8" s="22"/>
      <c r="P8" s="1"/>
      <c r="Q8" s="1"/>
      <c r="R8" s="1"/>
    </row>
    <row r="9" spans="1:19" ht="14.25" customHeight="1">
      <c r="A9" s="8" t="s">
        <v>98</v>
      </c>
      <c r="B9" s="14">
        <f t="shared" si="0"/>
        <v>170</v>
      </c>
      <c r="C9" s="10">
        <v>160000</v>
      </c>
      <c r="D9" s="10">
        <f t="shared" si="1"/>
        <v>27200000</v>
      </c>
      <c r="E9" s="11">
        <f t="shared" si="2"/>
        <v>190400</v>
      </c>
      <c r="F9" s="12">
        <f t="shared" si="3"/>
        <v>32368000</v>
      </c>
      <c r="G9" s="28">
        <v>0.75</v>
      </c>
      <c r="H9" s="22">
        <f t="shared" si="4"/>
        <v>120000</v>
      </c>
      <c r="I9" s="22">
        <f t="shared" si="5"/>
        <v>20400000</v>
      </c>
      <c r="J9" s="22"/>
      <c r="K9" s="22"/>
      <c r="L9" s="22"/>
      <c r="M9" s="22"/>
      <c r="N9" s="22"/>
      <c r="O9" s="22"/>
      <c r="P9" s="1"/>
      <c r="Q9" s="1"/>
      <c r="R9" s="1"/>
    </row>
    <row r="10" spans="1:19" ht="14.25" customHeight="1">
      <c r="A10" s="36" t="s">
        <v>99</v>
      </c>
      <c r="B10" s="41">
        <f>+B11</f>
        <v>170</v>
      </c>
      <c r="C10" s="38"/>
      <c r="D10" s="7">
        <f>+SUM(D11:D15)</f>
        <v>280500000</v>
      </c>
      <c r="E10" s="39"/>
      <c r="F10" s="7">
        <f>+SUM(F11:F15)</f>
        <v>333795000</v>
      </c>
      <c r="G10" s="42"/>
      <c r="H10" s="40"/>
      <c r="I10" s="7">
        <f>+SUM(I11:I15)</f>
        <v>233750000</v>
      </c>
      <c r="J10" s="40"/>
      <c r="K10" s="40"/>
      <c r="L10" s="40"/>
      <c r="M10" s="40"/>
      <c r="N10" s="40"/>
      <c r="O10" s="40"/>
      <c r="P10" s="1"/>
      <c r="Q10" s="1"/>
      <c r="R10" s="1"/>
    </row>
    <row r="11" spans="1:19" ht="14.25" customHeight="1">
      <c r="A11" s="8" t="s">
        <v>100</v>
      </c>
      <c r="B11" s="14">
        <f t="shared" ref="B11:B15" si="6">$P$7</f>
        <v>170</v>
      </c>
      <c r="C11" s="10">
        <v>750000</v>
      </c>
      <c r="D11" s="10">
        <f t="shared" ref="D11:D15" si="7">+B11*C11</f>
        <v>127500000</v>
      </c>
      <c r="E11" s="11">
        <f t="shared" ref="E11:E15" si="8">+C11*1.19</f>
        <v>892500</v>
      </c>
      <c r="F11" s="12">
        <f t="shared" ref="F11:F15" si="9">+E11*B11</f>
        <v>151725000</v>
      </c>
      <c r="G11" s="28">
        <v>0.75</v>
      </c>
      <c r="H11" s="22">
        <f t="shared" ref="H11:H15" si="10">+C11*G11</f>
        <v>562500</v>
      </c>
      <c r="I11" s="22">
        <f t="shared" ref="I11:I15" si="11">+$B11*H11</f>
        <v>95625000</v>
      </c>
      <c r="J11" s="22"/>
      <c r="K11" s="22"/>
      <c r="L11" s="22"/>
      <c r="M11" s="22"/>
      <c r="N11" s="22"/>
      <c r="O11" s="22"/>
      <c r="P11" s="1"/>
      <c r="Q11" s="1"/>
      <c r="R11" s="1">
        <v>80</v>
      </c>
      <c r="S11" s="15" t="s">
        <v>101</v>
      </c>
    </row>
    <row r="12" spans="1:19" ht="14.25" customHeight="1">
      <c r="A12" s="8" t="s">
        <v>102</v>
      </c>
      <c r="B12" s="14">
        <f t="shared" si="6"/>
        <v>170</v>
      </c>
      <c r="C12" s="10">
        <v>50000</v>
      </c>
      <c r="D12" s="10">
        <f t="shared" si="7"/>
        <v>8500000</v>
      </c>
      <c r="E12" s="11">
        <f t="shared" si="8"/>
        <v>59500</v>
      </c>
      <c r="F12" s="12">
        <f t="shared" si="9"/>
        <v>10115000</v>
      </c>
      <c r="G12" s="28">
        <v>0.75</v>
      </c>
      <c r="H12" s="22">
        <f t="shared" si="10"/>
        <v>37500</v>
      </c>
      <c r="I12" s="22">
        <f t="shared" si="11"/>
        <v>6375000</v>
      </c>
      <c r="J12" s="22"/>
      <c r="K12" s="22"/>
      <c r="L12" s="22"/>
      <c r="M12" s="22"/>
      <c r="N12" s="22"/>
      <c r="O12" s="22"/>
      <c r="P12" s="1"/>
      <c r="Q12" s="1"/>
      <c r="R12" s="1">
        <v>4</v>
      </c>
    </row>
    <row r="13" spans="1:19" ht="14.25" customHeight="1">
      <c r="A13" s="43" t="s">
        <v>103</v>
      </c>
      <c r="B13" s="44">
        <f t="shared" si="6"/>
        <v>170</v>
      </c>
      <c r="C13" s="45">
        <v>350000</v>
      </c>
      <c r="D13" s="45">
        <f t="shared" si="7"/>
        <v>59500000</v>
      </c>
      <c r="E13" s="46">
        <f t="shared" si="8"/>
        <v>416500</v>
      </c>
      <c r="F13" s="47">
        <f t="shared" si="9"/>
        <v>70805000</v>
      </c>
      <c r="G13" s="48">
        <v>1</v>
      </c>
      <c r="H13" s="49">
        <f t="shared" si="10"/>
        <v>350000</v>
      </c>
      <c r="I13" s="49">
        <f t="shared" si="11"/>
        <v>59500000</v>
      </c>
      <c r="J13" s="22"/>
      <c r="K13" s="22"/>
      <c r="L13" s="22"/>
      <c r="M13" s="22"/>
      <c r="N13" s="22"/>
      <c r="O13" s="22"/>
      <c r="P13" s="50"/>
      <c r="Q13" s="1"/>
      <c r="R13" s="1">
        <v>4</v>
      </c>
    </row>
    <row r="14" spans="1:19" ht="14.25" customHeight="1">
      <c r="A14" s="43" t="s">
        <v>104</v>
      </c>
      <c r="B14" s="44">
        <f t="shared" si="6"/>
        <v>170</v>
      </c>
      <c r="C14" s="45">
        <v>200000</v>
      </c>
      <c r="D14" s="45">
        <f t="shared" si="7"/>
        <v>34000000</v>
      </c>
      <c r="E14" s="46">
        <f t="shared" si="8"/>
        <v>238000</v>
      </c>
      <c r="F14" s="47">
        <f t="shared" si="9"/>
        <v>40460000</v>
      </c>
      <c r="G14" s="48">
        <v>1</v>
      </c>
      <c r="H14" s="49">
        <f t="shared" si="10"/>
        <v>200000</v>
      </c>
      <c r="I14" s="49">
        <f t="shared" si="11"/>
        <v>34000000</v>
      </c>
      <c r="J14" s="22"/>
      <c r="K14" s="22"/>
      <c r="L14" s="22"/>
      <c r="M14" s="22"/>
      <c r="N14" s="22"/>
      <c r="O14" s="22"/>
      <c r="P14" s="1"/>
      <c r="Q14" s="1"/>
      <c r="R14" s="1"/>
    </row>
    <row r="15" spans="1:19" ht="14.25" customHeight="1">
      <c r="A15" s="8" t="s">
        <v>105</v>
      </c>
      <c r="B15" s="14">
        <f t="shared" si="6"/>
        <v>170</v>
      </c>
      <c r="C15" s="10">
        <v>300000</v>
      </c>
      <c r="D15" s="10">
        <f t="shared" si="7"/>
        <v>51000000</v>
      </c>
      <c r="E15" s="11">
        <f t="shared" si="8"/>
        <v>357000</v>
      </c>
      <c r="F15" s="12">
        <f t="shared" si="9"/>
        <v>60690000</v>
      </c>
      <c r="G15" s="28">
        <v>0.75</v>
      </c>
      <c r="H15" s="22">
        <f t="shared" si="10"/>
        <v>225000</v>
      </c>
      <c r="I15" s="22">
        <f t="shared" si="11"/>
        <v>38250000</v>
      </c>
      <c r="J15" s="22"/>
      <c r="K15" s="22"/>
      <c r="L15" s="22"/>
      <c r="M15" s="22"/>
      <c r="N15" s="22"/>
      <c r="O15" s="22"/>
      <c r="P15" s="1"/>
      <c r="Q15" s="1"/>
      <c r="R15" s="1" t="s">
        <v>106</v>
      </c>
    </row>
    <row r="16" spans="1:19" ht="14.25" customHeight="1">
      <c r="A16" s="36" t="s">
        <v>107</v>
      </c>
      <c r="B16" s="41">
        <f>+B17</f>
        <v>170</v>
      </c>
      <c r="C16" s="38"/>
      <c r="D16" s="7">
        <f>+SUM(D17:D18)</f>
        <v>68000000</v>
      </c>
      <c r="E16" s="39"/>
      <c r="F16" s="7">
        <f>+SUM(F17:F18)</f>
        <v>80920000</v>
      </c>
      <c r="G16" s="42"/>
      <c r="H16" s="40"/>
      <c r="I16" s="7">
        <f>+SUM(I17:I18)</f>
        <v>51000000</v>
      </c>
      <c r="J16" s="40"/>
      <c r="K16" s="40"/>
      <c r="L16" s="40"/>
      <c r="M16" s="40"/>
      <c r="N16" s="40"/>
      <c r="O16" s="40"/>
      <c r="P16" s="1"/>
      <c r="Q16" s="1"/>
      <c r="R16" s="1"/>
    </row>
    <row r="17" spans="1:20" ht="14.25" customHeight="1">
      <c r="A17" s="8" t="s">
        <v>108</v>
      </c>
      <c r="B17" s="14">
        <f t="shared" ref="B17:B18" si="12">$P$7</f>
        <v>170</v>
      </c>
      <c r="C17" s="10">
        <v>400000</v>
      </c>
      <c r="D17" s="10">
        <f t="shared" ref="D17:D18" si="13">+B17*C17</f>
        <v>68000000</v>
      </c>
      <c r="E17" s="11">
        <f t="shared" ref="E17:E18" si="14">+C17*1.19</f>
        <v>476000</v>
      </c>
      <c r="F17" s="12">
        <f t="shared" ref="F17:F18" si="15">+E17*B17</f>
        <v>80920000</v>
      </c>
      <c r="G17" s="28">
        <v>0.75</v>
      </c>
      <c r="H17" s="22">
        <f t="shared" ref="H17:H18" si="16">+C17*G17</f>
        <v>300000</v>
      </c>
      <c r="I17" s="22">
        <f t="shared" ref="I17:I18" si="17">+$B17*H17</f>
        <v>51000000</v>
      </c>
      <c r="J17" s="22"/>
      <c r="K17" s="22"/>
      <c r="L17" s="22"/>
      <c r="M17" s="22"/>
      <c r="N17" s="22"/>
      <c r="O17" s="22"/>
      <c r="P17" s="1"/>
      <c r="Q17" s="1"/>
      <c r="R17" s="1">
        <f>+B17*0.7</f>
        <v>118.99999999999999</v>
      </c>
    </row>
    <row r="18" spans="1:20" ht="14.25" customHeight="1">
      <c r="A18" s="8" t="s">
        <v>109</v>
      </c>
      <c r="B18" s="14">
        <f t="shared" si="12"/>
        <v>170</v>
      </c>
      <c r="C18" s="10">
        <v>0</v>
      </c>
      <c r="D18" s="10">
        <f t="shared" si="13"/>
        <v>0</v>
      </c>
      <c r="E18" s="11">
        <f t="shared" si="14"/>
        <v>0</v>
      </c>
      <c r="F18" s="12">
        <f t="shared" si="15"/>
        <v>0</v>
      </c>
      <c r="G18" s="28">
        <v>0.75</v>
      </c>
      <c r="H18" s="22">
        <f t="shared" si="16"/>
        <v>0</v>
      </c>
      <c r="I18" s="22">
        <f t="shared" si="17"/>
        <v>0</v>
      </c>
      <c r="J18" s="22"/>
      <c r="K18" s="22"/>
      <c r="L18" s="22"/>
      <c r="M18" s="22"/>
      <c r="N18" s="22"/>
      <c r="O18" s="22"/>
      <c r="P18" s="1"/>
      <c r="Q18" s="1"/>
      <c r="R18" s="1"/>
    </row>
    <row r="19" spans="1:20" ht="14.25" customHeight="1">
      <c r="A19" s="36" t="s">
        <v>110</v>
      </c>
      <c r="B19" s="41">
        <f>+B20</f>
        <v>136</v>
      </c>
      <c r="C19" s="38"/>
      <c r="D19" s="7">
        <f>+SUM(D20:D22)</f>
        <v>104720000</v>
      </c>
      <c r="E19" s="39"/>
      <c r="F19" s="7">
        <f>+SUM(F20:F22)</f>
        <v>124616800</v>
      </c>
      <c r="G19" s="42"/>
      <c r="H19" s="40"/>
      <c r="I19" s="7">
        <f>+SUM(I20:I22)</f>
        <v>78540000</v>
      </c>
      <c r="J19" s="40"/>
      <c r="K19" s="40"/>
      <c r="L19" s="40"/>
      <c r="M19" s="40"/>
      <c r="N19" s="40"/>
      <c r="O19" s="40"/>
      <c r="P19" s="1"/>
      <c r="Q19" s="1"/>
      <c r="R19" s="1"/>
    </row>
    <row r="20" spans="1:20" ht="14.25" customHeight="1">
      <c r="A20" s="8" t="s">
        <v>111</v>
      </c>
      <c r="B20" s="14">
        <f t="shared" ref="B20:B22" si="18">$P$20</f>
        <v>136</v>
      </c>
      <c r="C20" s="11">
        <v>500000</v>
      </c>
      <c r="D20" s="10">
        <f t="shared" ref="D20:D22" si="19">+B20*C20</f>
        <v>68000000</v>
      </c>
      <c r="E20" s="11">
        <f t="shared" ref="E20:E22" si="20">+C20*1.19</f>
        <v>595000</v>
      </c>
      <c r="F20" s="11">
        <f t="shared" ref="F20:F22" si="21">+E20*B20</f>
        <v>80920000</v>
      </c>
      <c r="G20" s="28">
        <v>0.75</v>
      </c>
      <c r="H20" s="22">
        <f t="shared" ref="H20:H22" si="22">+C20*G20</f>
        <v>375000</v>
      </c>
      <c r="I20" s="22">
        <f t="shared" ref="I20:I22" si="23">+$B20*H20</f>
        <v>51000000</v>
      </c>
      <c r="J20" s="22"/>
      <c r="K20" s="22"/>
      <c r="L20" s="22"/>
      <c r="M20" s="22"/>
      <c r="N20" s="22"/>
      <c r="O20" s="22"/>
      <c r="P20" s="1">
        <f>$P$7*Q20</f>
        <v>136</v>
      </c>
      <c r="Q20" s="16">
        <v>0.8</v>
      </c>
      <c r="R20" s="1"/>
    </row>
    <row r="21" spans="1:20" ht="14.25" customHeight="1">
      <c r="A21" s="8" t="s">
        <v>112</v>
      </c>
      <c r="B21" s="14">
        <f t="shared" si="18"/>
        <v>136</v>
      </c>
      <c r="C21" s="11">
        <v>150000</v>
      </c>
      <c r="D21" s="10">
        <f t="shared" si="19"/>
        <v>20400000</v>
      </c>
      <c r="E21" s="11">
        <f t="shared" si="20"/>
        <v>178500</v>
      </c>
      <c r="F21" s="11">
        <f t="shared" si="21"/>
        <v>24276000</v>
      </c>
      <c r="G21" s="28">
        <v>0.75</v>
      </c>
      <c r="H21" s="22">
        <f t="shared" si="22"/>
        <v>112500</v>
      </c>
      <c r="I21" s="22">
        <f t="shared" si="23"/>
        <v>15300000</v>
      </c>
      <c r="J21" s="22"/>
      <c r="K21" s="22"/>
      <c r="L21" s="22"/>
      <c r="M21" s="22"/>
      <c r="N21" s="22"/>
      <c r="O21" s="22"/>
      <c r="P21" s="1"/>
      <c r="Q21" s="1"/>
      <c r="R21" s="1"/>
    </row>
    <row r="22" spans="1:20" ht="14.25" customHeight="1">
      <c r="A22" s="8" t="s">
        <v>113</v>
      </c>
      <c r="B22" s="14">
        <f t="shared" si="18"/>
        <v>136</v>
      </c>
      <c r="C22" s="11">
        <v>120000</v>
      </c>
      <c r="D22" s="10">
        <f t="shared" si="19"/>
        <v>16320000</v>
      </c>
      <c r="E22" s="11">
        <f t="shared" si="20"/>
        <v>142800</v>
      </c>
      <c r="F22" s="11">
        <f t="shared" si="21"/>
        <v>19420800</v>
      </c>
      <c r="G22" s="28">
        <v>0.75</v>
      </c>
      <c r="H22" s="22">
        <f t="shared" si="22"/>
        <v>90000</v>
      </c>
      <c r="I22" s="22">
        <f t="shared" si="23"/>
        <v>12240000</v>
      </c>
      <c r="J22" s="22"/>
      <c r="K22" s="22"/>
      <c r="L22" s="22"/>
      <c r="M22" s="22"/>
      <c r="N22" s="22"/>
      <c r="O22" s="22"/>
      <c r="P22" s="1"/>
      <c r="Q22" s="1"/>
      <c r="R22" s="1"/>
    </row>
    <row r="23" spans="1:20" ht="14.25" customHeight="1">
      <c r="A23" s="51" t="s">
        <v>114</v>
      </c>
      <c r="B23" s="52">
        <f>+B24</f>
        <v>108.80000000000001</v>
      </c>
      <c r="C23" s="53"/>
      <c r="D23" s="17">
        <f>+SUM(D24:D26)</f>
        <v>166464000.00000003</v>
      </c>
      <c r="E23" s="54"/>
      <c r="F23" s="17">
        <f>+SUM(F24:F26)</f>
        <v>198092160.00000003</v>
      </c>
      <c r="G23" s="42"/>
      <c r="H23" s="40"/>
      <c r="I23" s="17">
        <f>+SUM(I24:I26)</f>
        <v>166464000.00000003</v>
      </c>
      <c r="J23" s="40"/>
      <c r="K23" s="40"/>
      <c r="L23" s="40"/>
      <c r="M23" s="40"/>
      <c r="N23" s="40"/>
      <c r="O23" s="40"/>
      <c r="P23" s="1"/>
      <c r="Q23" s="1"/>
      <c r="R23" s="1"/>
    </row>
    <row r="24" spans="1:20" ht="14.25" customHeight="1">
      <c r="A24" s="8" t="s">
        <v>115</v>
      </c>
      <c r="B24" s="14">
        <f t="shared" ref="B24:B26" si="24">$P$24</f>
        <v>108.80000000000001</v>
      </c>
      <c r="C24" s="11">
        <v>400000</v>
      </c>
      <c r="D24" s="10">
        <f t="shared" ref="D24:D26" si="25">+B24*C24</f>
        <v>43520000.000000007</v>
      </c>
      <c r="E24" s="11">
        <f t="shared" ref="E24:E26" si="26">+C24*1.19</f>
        <v>476000</v>
      </c>
      <c r="F24" s="11">
        <f t="shared" ref="F24:F26" si="27">+E24*B24</f>
        <v>51788800.000000007</v>
      </c>
      <c r="G24" s="28">
        <v>1</v>
      </c>
      <c r="H24" s="22">
        <f t="shared" ref="H24:H26" si="28">+C24*G24</f>
        <v>400000</v>
      </c>
      <c r="I24" s="22">
        <f t="shared" ref="I24:I26" si="29">+$B24*H24</f>
        <v>43520000.000000007</v>
      </c>
      <c r="J24" s="22"/>
      <c r="K24" s="22"/>
      <c r="L24" s="22"/>
      <c r="M24" s="22"/>
      <c r="N24" s="22"/>
      <c r="O24" s="22"/>
      <c r="P24" s="1">
        <f>P20*Q24</f>
        <v>108.80000000000001</v>
      </c>
      <c r="Q24" s="16">
        <v>0.8</v>
      </c>
      <c r="R24" s="1">
        <f>+B22*0.8</f>
        <v>108.80000000000001</v>
      </c>
    </row>
    <row r="25" spans="1:20" ht="14.25" customHeight="1">
      <c r="A25" s="8" t="s">
        <v>116</v>
      </c>
      <c r="B25" s="14">
        <f t="shared" si="24"/>
        <v>108.80000000000001</v>
      </c>
      <c r="C25" s="11">
        <v>980000</v>
      </c>
      <c r="D25" s="10">
        <f t="shared" si="25"/>
        <v>106624000.00000001</v>
      </c>
      <c r="E25" s="11">
        <f t="shared" si="26"/>
        <v>1166200</v>
      </c>
      <c r="F25" s="11">
        <f t="shared" si="27"/>
        <v>126882560.00000001</v>
      </c>
      <c r="G25" s="28">
        <v>1</v>
      </c>
      <c r="H25" s="22">
        <f t="shared" si="28"/>
        <v>980000</v>
      </c>
      <c r="I25" s="22">
        <f t="shared" si="29"/>
        <v>106624000.00000001</v>
      </c>
      <c r="J25" s="22"/>
      <c r="K25" s="22"/>
      <c r="L25" s="22"/>
      <c r="M25" s="22"/>
      <c r="N25" s="22"/>
      <c r="O25" s="22"/>
      <c r="P25" s="1"/>
      <c r="Q25" s="1"/>
      <c r="R25" s="1"/>
    </row>
    <row r="26" spans="1:20" ht="14.25" customHeight="1">
      <c r="A26" s="8" t="s">
        <v>117</v>
      </c>
      <c r="B26" s="55">
        <f t="shared" si="24"/>
        <v>108.80000000000001</v>
      </c>
      <c r="C26" s="56">
        <v>150000</v>
      </c>
      <c r="D26" s="57">
        <f t="shared" si="25"/>
        <v>16320000.000000002</v>
      </c>
      <c r="E26" s="56">
        <f t="shared" si="26"/>
        <v>178500</v>
      </c>
      <c r="F26" s="56">
        <f t="shared" si="27"/>
        <v>19420800.000000004</v>
      </c>
      <c r="G26" s="58">
        <v>1</v>
      </c>
      <c r="H26" s="59">
        <f t="shared" si="28"/>
        <v>150000</v>
      </c>
      <c r="I26" s="59">
        <f t="shared" si="29"/>
        <v>16320000.000000002</v>
      </c>
      <c r="J26" s="59"/>
      <c r="K26" s="59"/>
      <c r="L26" s="59"/>
      <c r="M26" s="59"/>
      <c r="N26" s="59"/>
      <c r="O26" s="59"/>
      <c r="P26" s="1"/>
      <c r="Q26" s="1"/>
      <c r="R26" s="1"/>
    </row>
    <row r="27" spans="1:20" ht="14.25" customHeight="1">
      <c r="A27" s="60"/>
      <c r="B27" s="14"/>
      <c r="C27" s="11"/>
      <c r="D27" s="11">
        <f>+D4+D6+D10+D16+D19+D23</f>
        <v>657934000</v>
      </c>
      <c r="E27" s="11"/>
      <c r="F27" s="11">
        <f>+F4+F6+F10+F16+F19+F23</f>
        <v>782941460</v>
      </c>
      <c r="G27" s="28"/>
      <c r="H27" s="22"/>
      <c r="I27" s="20">
        <f>+I4+I6+I10+I16+I19+I23</f>
        <v>539316500</v>
      </c>
      <c r="J27" s="22"/>
      <c r="K27" s="22"/>
      <c r="L27" s="22"/>
      <c r="M27" s="22"/>
      <c r="N27" s="22"/>
      <c r="O27" s="22"/>
      <c r="P27" s="1"/>
      <c r="Q27" s="16">
        <v>0.2</v>
      </c>
      <c r="R27" s="1"/>
    </row>
    <row r="28" spans="1:20" ht="14.25" customHeight="1">
      <c r="A28" s="61" t="s">
        <v>118</v>
      </c>
      <c r="B28" s="62"/>
      <c r="C28" s="62"/>
      <c r="D28" s="63">
        <f>+D27*$Q$27</f>
        <v>131586800</v>
      </c>
      <c r="E28" s="62"/>
      <c r="F28" s="64">
        <f>(F23+F19+F16+F10+F6+F4)*(0.2)</f>
        <v>156588292</v>
      </c>
      <c r="G28" s="30"/>
      <c r="H28" s="26"/>
      <c r="I28" s="20">
        <f>(I23+I19+I16+I10+I6+I4)*(0.075)</f>
        <v>40448737.5</v>
      </c>
      <c r="J28" s="26"/>
      <c r="K28" s="26"/>
      <c r="L28" s="26"/>
      <c r="M28" s="26"/>
      <c r="N28" s="26"/>
      <c r="O28" s="26"/>
      <c r="P28" s="1"/>
      <c r="Q28" s="1"/>
      <c r="R28" s="1"/>
    </row>
    <row r="29" spans="1:20" ht="14.25" customHeight="1">
      <c r="B29" s="25" t="s">
        <v>119</v>
      </c>
      <c r="C29" s="65" t="s">
        <v>120</v>
      </c>
      <c r="D29" s="66">
        <f>+D28+D23+D19+D16+D10+D6+D4</f>
        <v>789520800</v>
      </c>
      <c r="E29" s="15"/>
      <c r="F29" s="66">
        <f>+F28+F23+F19+F16+F10+F6+F4</f>
        <v>939529752</v>
      </c>
      <c r="G29" s="30"/>
      <c r="H29" s="26"/>
      <c r="I29" s="66">
        <f>+I28+I23+I19+I16+I10+I6+I4</f>
        <v>579765237.5</v>
      </c>
      <c r="J29" s="26"/>
      <c r="K29" s="26"/>
      <c r="L29" s="26"/>
      <c r="M29" s="26"/>
      <c r="N29" s="26"/>
      <c r="O29" s="26"/>
      <c r="P29" s="13">
        <f>F29/$F$29</f>
        <v>1</v>
      </c>
      <c r="Q29" s="21"/>
      <c r="R29" s="21">
        <f>+F29/1.19</f>
        <v>789520800</v>
      </c>
      <c r="T29" s="22">
        <f>+F29/300</f>
        <v>3131765.84</v>
      </c>
    </row>
    <row r="30" spans="1:20" ht="14.25" customHeight="1">
      <c r="B30" s="25"/>
      <c r="C30" s="19"/>
      <c r="D30" s="26"/>
      <c r="E30" s="15"/>
      <c r="F30" s="26"/>
      <c r="G30" s="30"/>
      <c r="H30" s="26"/>
      <c r="I30" s="26"/>
      <c r="J30" s="26"/>
      <c r="K30" s="26"/>
      <c r="L30" s="26"/>
      <c r="M30" s="26"/>
      <c r="N30" s="26"/>
      <c r="O30" s="26"/>
      <c r="P30" s="13"/>
      <c r="Q30" s="21"/>
      <c r="R30" s="21"/>
      <c r="T30" s="22"/>
    </row>
    <row r="31" spans="1:20" ht="14.25" customHeight="1">
      <c r="B31" s="25" t="s">
        <v>121</v>
      </c>
      <c r="C31" s="19"/>
      <c r="D31" s="26"/>
      <c r="E31" s="15"/>
      <c r="F31" s="26"/>
      <c r="G31" s="30"/>
      <c r="H31" s="26"/>
      <c r="I31" s="26"/>
      <c r="J31" s="26"/>
      <c r="K31" s="26">
        <v>350</v>
      </c>
      <c r="L31" s="26"/>
      <c r="M31" s="26"/>
      <c r="N31" s="26"/>
      <c r="O31" s="26"/>
      <c r="P31" s="13"/>
      <c r="Q31" s="21"/>
      <c r="R31" s="21"/>
      <c r="T31" s="22"/>
    </row>
    <row r="32" spans="1:20" ht="14.25" customHeight="1">
      <c r="B32" s="25" t="s">
        <v>122</v>
      </c>
      <c r="C32" s="19"/>
      <c r="D32" s="26"/>
      <c r="E32" s="15"/>
      <c r="F32" s="26">
        <f>+F29-F33</f>
        <v>899069752</v>
      </c>
      <c r="G32" s="30"/>
      <c r="H32" s="26"/>
      <c r="I32" s="26"/>
      <c r="J32" s="26"/>
      <c r="K32" s="26">
        <v>0.75</v>
      </c>
      <c r="L32" s="26"/>
      <c r="M32" s="26"/>
      <c r="N32" s="26"/>
      <c r="O32" s="26"/>
      <c r="P32" s="13"/>
      <c r="Q32" s="21"/>
      <c r="R32" s="21"/>
      <c r="T32" s="22"/>
    </row>
    <row r="33" spans="2:18" ht="14.25" customHeight="1">
      <c r="B33" s="25" t="s">
        <v>123</v>
      </c>
      <c r="C33" s="67"/>
      <c r="D33" s="68"/>
      <c r="E33" s="18"/>
      <c r="F33" s="69">
        <f>+F14</f>
        <v>40460000</v>
      </c>
      <c r="G33" s="30"/>
      <c r="H33" s="70" t="s">
        <v>124</v>
      </c>
      <c r="I33" s="68">
        <f>+I2-I29</f>
        <v>209755562.5</v>
      </c>
      <c r="J33" s="28">
        <f>+I33/I2</f>
        <v>0.26567452371109157</v>
      </c>
      <c r="K33" s="22">
        <f>+K31*K32</f>
        <v>262.5</v>
      </c>
      <c r="L33" s="22"/>
      <c r="M33" s="22"/>
      <c r="N33" s="22"/>
      <c r="O33" s="22"/>
      <c r="P33" s="13">
        <f t="shared" ref="P33:P34" si="30">F33/$F$29</f>
        <v>4.3064096601381496E-2</v>
      </c>
      <c r="Q33" s="21"/>
      <c r="R33" s="21">
        <f>+R29/300</f>
        <v>2631736</v>
      </c>
    </row>
    <row r="34" spans="2:18" ht="14.25" customHeight="1">
      <c r="D34" s="26">
        <f>+D29-D33</f>
        <v>789520800</v>
      </c>
      <c r="E34" s="19"/>
      <c r="F34" s="26">
        <f>+F32+F33</f>
        <v>939529752</v>
      </c>
      <c r="G34" s="30"/>
      <c r="H34" s="22"/>
      <c r="I34" s="26"/>
      <c r="J34" s="22"/>
      <c r="K34" s="22">
        <v>0.8</v>
      </c>
      <c r="L34" s="22"/>
      <c r="M34" s="22"/>
      <c r="N34" s="22"/>
      <c r="O34" s="22"/>
      <c r="P34" s="13">
        <f t="shared" si="30"/>
        <v>1</v>
      </c>
      <c r="Q34" s="1"/>
      <c r="R34" s="1"/>
    </row>
    <row r="35" spans="2:18" ht="14.25" customHeight="1">
      <c r="K35" s="29">
        <f>+K33*K34</f>
        <v>210</v>
      </c>
      <c r="P35" s="1"/>
      <c r="Q35" s="1"/>
      <c r="R35" s="1"/>
    </row>
    <row r="36" spans="2:18" ht="14.25" customHeight="1">
      <c r="P36" s="1"/>
      <c r="Q36" s="1"/>
      <c r="R36" s="1"/>
    </row>
    <row r="37" spans="2:18" ht="14.25" customHeight="1">
      <c r="B37" s="27" t="s">
        <v>125</v>
      </c>
      <c r="C37" s="27" t="s">
        <v>126</v>
      </c>
      <c r="D37" s="71">
        <f>+D34</f>
        <v>789520800</v>
      </c>
      <c r="F37" s="22">
        <f>+F32</f>
        <v>899069752</v>
      </c>
      <c r="J37" s="28">
        <v>0.52</v>
      </c>
      <c r="K37" s="15">
        <f>+K31*J37</f>
        <v>182</v>
      </c>
      <c r="L37" s="15" t="s">
        <v>127</v>
      </c>
      <c r="M37" s="19" t="s">
        <v>128</v>
      </c>
      <c r="P37" s="1"/>
      <c r="Q37" s="1"/>
      <c r="R37" s="1"/>
    </row>
    <row r="38" spans="2:18" ht="14.25" customHeight="1">
      <c r="B38" s="15">
        <f t="shared" ref="B38:B40" si="31">+B43</f>
        <v>170</v>
      </c>
      <c r="C38" s="23" t="s">
        <v>129</v>
      </c>
      <c r="D38" s="71">
        <f t="shared" ref="D38:D40" si="32">+$D$37/B38</f>
        <v>4644240</v>
      </c>
      <c r="F38" s="22">
        <f t="shared" ref="F38:F40" si="33">+$F$37/B38</f>
        <v>5288645.5999999996</v>
      </c>
      <c r="I38" s="72">
        <v>6417554.4000000004</v>
      </c>
      <c r="J38" s="28">
        <v>0.35</v>
      </c>
      <c r="K38" s="15">
        <f>ROUND(+K31*J38,0)</f>
        <v>123</v>
      </c>
      <c r="L38" s="15" t="s">
        <v>130</v>
      </c>
      <c r="P38" s="1"/>
      <c r="Q38" s="1"/>
      <c r="R38" s="1"/>
    </row>
    <row r="39" spans="2:18" ht="14.25" customHeight="1">
      <c r="B39" s="15">
        <f t="shared" si="31"/>
        <v>136</v>
      </c>
      <c r="C39" s="23" t="s">
        <v>131</v>
      </c>
      <c r="D39" s="71">
        <f t="shared" si="32"/>
        <v>5805300</v>
      </c>
      <c r="F39" s="22">
        <f t="shared" si="33"/>
        <v>6610807</v>
      </c>
      <c r="I39" s="72">
        <v>9167934.8571428582</v>
      </c>
      <c r="J39" s="28">
        <v>7.0000000000000007E-2</v>
      </c>
      <c r="K39" s="15">
        <f>ROUND(+K31*J39,0)</f>
        <v>25</v>
      </c>
      <c r="L39" s="15" t="s">
        <v>132</v>
      </c>
      <c r="P39" s="1"/>
      <c r="Q39" s="1"/>
      <c r="R39" s="1"/>
    </row>
    <row r="40" spans="2:18" ht="14.25" customHeight="1">
      <c r="B40" s="15">
        <f t="shared" si="31"/>
        <v>108.80000000000001</v>
      </c>
      <c r="C40" s="23" t="s">
        <v>133</v>
      </c>
      <c r="D40" s="71">
        <f t="shared" si="32"/>
        <v>7256624.9999999991</v>
      </c>
      <c r="F40" s="22">
        <f t="shared" si="33"/>
        <v>8263508.7499999991</v>
      </c>
      <c r="I40" s="72">
        <v>11459918.571428571</v>
      </c>
      <c r="P40" s="1"/>
      <c r="Q40" s="1"/>
      <c r="R40" s="1"/>
    </row>
    <row r="41" spans="2:18" ht="14.25" customHeight="1">
      <c r="J41" s="28">
        <v>0.52</v>
      </c>
      <c r="K41" s="15">
        <f t="shared" ref="K41:K43" si="34">ROUND(+$K$33*J41,0)</f>
        <v>137</v>
      </c>
      <c r="L41" s="15" t="s">
        <v>127</v>
      </c>
      <c r="M41" s="15" t="s">
        <v>134</v>
      </c>
      <c r="P41" s="1"/>
      <c r="Q41" s="1"/>
      <c r="R41" s="1"/>
    </row>
    <row r="42" spans="2:18" ht="14.25" customHeight="1">
      <c r="B42" s="15" t="s">
        <v>135</v>
      </c>
      <c r="C42" s="27" t="s">
        <v>136</v>
      </c>
      <c r="D42" s="71">
        <f>+D29</f>
        <v>789520800</v>
      </c>
      <c r="E42" s="15"/>
      <c r="F42" s="11">
        <f>+F29</f>
        <v>939529752</v>
      </c>
      <c r="J42" s="28">
        <v>0.25</v>
      </c>
      <c r="K42" s="15">
        <f t="shared" si="34"/>
        <v>66</v>
      </c>
      <c r="L42" s="15" t="s">
        <v>130</v>
      </c>
      <c r="P42" s="1"/>
      <c r="Q42" s="1"/>
      <c r="R42" s="1"/>
    </row>
    <row r="43" spans="2:18" ht="14.25" customHeight="1">
      <c r="B43" s="15">
        <f>+B11</f>
        <v>170</v>
      </c>
      <c r="C43" s="23" t="s">
        <v>129</v>
      </c>
      <c r="D43" s="71">
        <f t="shared" ref="D43:D45" si="35">+$D$42/B43</f>
        <v>4644240</v>
      </c>
      <c r="F43" s="11">
        <f t="shared" ref="F43:F45" si="36">+$F$42/B43</f>
        <v>5526645.5999999996</v>
      </c>
      <c r="J43" s="28">
        <v>7.0000000000000007E-2</v>
      </c>
      <c r="K43" s="15">
        <f t="shared" si="34"/>
        <v>18</v>
      </c>
      <c r="L43" s="15" t="s">
        <v>132</v>
      </c>
      <c r="P43" s="1"/>
      <c r="Q43" s="1"/>
      <c r="R43" s="1"/>
    </row>
    <row r="44" spans="2:18" ht="14.25" customHeight="1">
      <c r="B44" s="15">
        <f>+B20</f>
        <v>136</v>
      </c>
      <c r="C44" s="23" t="s">
        <v>131</v>
      </c>
      <c r="D44" s="71">
        <f t="shared" si="35"/>
        <v>5805300</v>
      </c>
      <c r="F44" s="11">
        <f t="shared" si="36"/>
        <v>6908307</v>
      </c>
      <c r="P44" s="1"/>
      <c r="Q44" s="1"/>
      <c r="R44" s="1"/>
    </row>
    <row r="45" spans="2:18" ht="14.25" customHeight="1">
      <c r="B45" s="15">
        <f>+B24</f>
        <v>108.80000000000001</v>
      </c>
      <c r="C45" s="23" t="s">
        <v>133</v>
      </c>
      <c r="D45" s="71">
        <f t="shared" si="35"/>
        <v>7256624.9999999991</v>
      </c>
      <c r="F45" s="11">
        <f t="shared" si="36"/>
        <v>8635383.75</v>
      </c>
      <c r="P45" s="1"/>
      <c r="Q45" s="1"/>
      <c r="R45" s="1"/>
    </row>
    <row r="46" spans="2:18" ht="14.25" customHeight="1">
      <c r="P46" s="1"/>
      <c r="Q46" s="1"/>
      <c r="R46" s="1"/>
    </row>
    <row r="47" spans="2:18" ht="14.25" customHeight="1">
      <c r="P47" s="1"/>
      <c r="Q47" s="1"/>
      <c r="R47" s="1"/>
    </row>
    <row r="48" spans="2:18" ht="14.25" customHeight="1">
      <c r="P48" s="1"/>
      <c r="Q48" s="1"/>
      <c r="R48" s="1"/>
    </row>
    <row r="49" spans="16:18" ht="14.25" customHeight="1">
      <c r="P49" s="1"/>
      <c r="Q49" s="1"/>
      <c r="R49" s="1"/>
    </row>
    <row r="50" spans="16:18" ht="14.25" customHeight="1">
      <c r="P50" s="1"/>
      <c r="Q50" s="1"/>
      <c r="R50" s="1"/>
    </row>
    <row r="51" spans="16:18" ht="14.25" customHeight="1">
      <c r="P51" s="1"/>
      <c r="Q51" s="1"/>
      <c r="R51" s="1"/>
    </row>
    <row r="52" spans="16:18" ht="14.25" customHeight="1">
      <c r="P52" s="1"/>
      <c r="Q52" s="1"/>
      <c r="R52" s="1"/>
    </row>
    <row r="53" spans="16:18" ht="14.25" customHeight="1">
      <c r="P53" s="1"/>
      <c r="Q53" s="1"/>
      <c r="R53" s="1"/>
    </row>
    <row r="54" spans="16:18" ht="14.25" customHeight="1">
      <c r="P54" s="1"/>
      <c r="Q54" s="1"/>
      <c r="R54" s="1"/>
    </row>
    <row r="55" spans="16:18" ht="14.25" customHeight="1">
      <c r="P55" s="1"/>
      <c r="Q55" s="1"/>
      <c r="R55" s="1"/>
    </row>
    <row r="56" spans="16:18" ht="14.25" customHeight="1">
      <c r="P56" s="1"/>
      <c r="Q56" s="1"/>
      <c r="R56" s="1"/>
    </row>
    <row r="57" spans="16:18" ht="14.25" customHeight="1">
      <c r="P57" s="1"/>
      <c r="Q57" s="1"/>
      <c r="R57" s="1"/>
    </row>
    <row r="58" spans="16:18" ht="14.25" customHeight="1">
      <c r="P58" s="1"/>
      <c r="Q58" s="1"/>
      <c r="R58" s="1"/>
    </row>
    <row r="59" spans="16:18" ht="14.25" customHeight="1">
      <c r="P59" s="1"/>
      <c r="Q59" s="1"/>
      <c r="R59" s="1"/>
    </row>
    <row r="60" spans="16:18" ht="14.25" customHeight="1">
      <c r="P60" s="1"/>
      <c r="Q60" s="1"/>
      <c r="R60" s="1"/>
    </row>
    <row r="61" spans="16:18" ht="14.25" customHeight="1">
      <c r="P61" s="1"/>
      <c r="Q61" s="1"/>
      <c r="R61" s="1"/>
    </row>
    <row r="62" spans="16:18" ht="14.25" customHeight="1">
      <c r="P62" s="1"/>
      <c r="Q62" s="1"/>
      <c r="R62" s="1"/>
    </row>
    <row r="63" spans="16:18" ht="14.25" customHeight="1">
      <c r="P63" s="1"/>
      <c r="Q63" s="1"/>
      <c r="R63" s="1"/>
    </row>
    <row r="64" spans="16:18" ht="14.25" customHeight="1">
      <c r="P64" s="1"/>
      <c r="Q64" s="1"/>
      <c r="R64" s="1"/>
    </row>
    <row r="65" spans="16:18" ht="14.25" customHeight="1">
      <c r="P65" s="1"/>
      <c r="Q65" s="1"/>
      <c r="R65" s="1"/>
    </row>
    <row r="66" spans="16:18" ht="14.25" customHeight="1">
      <c r="P66" s="1"/>
      <c r="Q66" s="1"/>
      <c r="R66" s="1"/>
    </row>
    <row r="67" spans="16:18" ht="14.25" customHeight="1">
      <c r="P67" s="1"/>
      <c r="Q67" s="1"/>
      <c r="R67" s="1"/>
    </row>
    <row r="68" spans="16:18" ht="14.25" customHeight="1">
      <c r="P68" s="1"/>
      <c r="Q68" s="1"/>
      <c r="R68" s="1"/>
    </row>
    <row r="69" spans="16:18" ht="14.25" customHeight="1">
      <c r="P69" s="1"/>
      <c r="Q69" s="1"/>
      <c r="R69" s="1"/>
    </row>
    <row r="70" spans="16:18" ht="14.25" customHeight="1">
      <c r="P70" s="1"/>
      <c r="Q70" s="1"/>
      <c r="R70" s="1"/>
    </row>
    <row r="71" spans="16:18" ht="14.25" customHeight="1">
      <c r="P71" s="1"/>
      <c r="Q71" s="1"/>
      <c r="R71" s="1"/>
    </row>
    <row r="72" spans="16:18" ht="14.25" customHeight="1">
      <c r="P72" s="1"/>
      <c r="Q72" s="1"/>
      <c r="R72" s="1"/>
    </row>
    <row r="73" spans="16:18" ht="14.25" customHeight="1">
      <c r="P73" s="1"/>
      <c r="Q73" s="1"/>
      <c r="R73" s="1"/>
    </row>
    <row r="74" spans="16:18" ht="14.25" customHeight="1">
      <c r="P74" s="1"/>
      <c r="Q74" s="1"/>
      <c r="R74" s="1"/>
    </row>
    <row r="75" spans="16:18" ht="14.25" customHeight="1">
      <c r="P75" s="1"/>
      <c r="Q75" s="1"/>
      <c r="R75" s="1"/>
    </row>
    <row r="76" spans="16:18" ht="14.25" customHeight="1">
      <c r="P76" s="1"/>
      <c r="Q76" s="1"/>
      <c r="R76" s="1"/>
    </row>
    <row r="77" spans="16:18" ht="14.25" customHeight="1">
      <c r="P77" s="1"/>
      <c r="Q77" s="1"/>
      <c r="R77" s="1"/>
    </row>
    <row r="78" spans="16:18" ht="14.25" customHeight="1">
      <c r="P78" s="1"/>
      <c r="Q78" s="1"/>
      <c r="R78" s="1"/>
    </row>
    <row r="79" spans="16:18" ht="14.25" customHeight="1">
      <c r="P79" s="1"/>
      <c r="Q79" s="1"/>
      <c r="R79" s="1"/>
    </row>
    <row r="80" spans="16:18" ht="14.25" customHeight="1">
      <c r="P80" s="1"/>
      <c r="Q80" s="1"/>
      <c r="R80" s="1"/>
    </row>
    <row r="81" spans="16:18" ht="14.25" customHeight="1">
      <c r="P81" s="1"/>
      <c r="Q81" s="1"/>
      <c r="R81" s="1"/>
    </row>
    <row r="82" spans="16:18" ht="14.25" customHeight="1">
      <c r="P82" s="1"/>
      <c r="Q82" s="1"/>
      <c r="R82" s="1"/>
    </row>
    <row r="83" spans="16:18" ht="14.25" customHeight="1">
      <c r="P83" s="1"/>
      <c r="Q83" s="1"/>
      <c r="R83" s="1"/>
    </row>
    <row r="84" spans="16:18" ht="14.25" customHeight="1">
      <c r="P84" s="1"/>
      <c r="Q84" s="1"/>
      <c r="R84" s="1"/>
    </row>
    <row r="85" spans="16:18" ht="14.25" customHeight="1">
      <c r="P85" s="1"/>
      <c r="Q85" s="1"/>
      <c r="R85" s="1"/>
    </row>
    <row r="86" spans="16:18" ht="14.25" customHeight="1">
      <c r="P86" s="1"/>
      <c r="Q86" s="1"/>
      <c r="R86" s="1"/>
    </row>
    <row r="87" spans="16:18" ht="14.25" customHeight="1">
      <c r="P87" s="1"/>
      <c r="Q87" s="1"/>
      <c r="R87" s="1"/>
    </row>
    <row r="88" spans="16:18" ht="14.25" customHeight="1">
      <c r="P88" s="1"/>
      <c r="Q88" s="1"/>
      <c r="R88" s="1"/>
    </row>
    <row r="89" spans="16:18" ht="14.25" customHeight="1">
      <c r="P89" s="1"/>
      <c r="Q89" s="1"/>
      <c r="R89" s="1"/>
    </row>
    <row r="90" spans="16:18" ht="14.25" customHeight="1">
      <c r="P90" s="1"/>
      <c r="Q90" s="1"/>
      <c r="R90" s="1"/>
    </row>
    <row r="91" spans="16:18" ht="14.25" customHeight="1">
      <c r="P91" s="1"/>
      <c r="Q91" s="1"/>
      <c r="R91" s="1"/>
    </row>
    <row r="92" spans="16:18" ht="14.25" customHeight="1">
      <c r="P92" s="1"/>
      <c r="Q92" s="1"/>
      <c r="R92" s="1"/>
    </row>
    <row r="93" spans="16:18" ht="14.25" customHeight="1">
      <c r="P93" s="1"/>
      <c r="Q93" s="1"/>
      <c r="R93" s="1"/>
    </row>
    <row r="94" spans="16:18" ht="14.25" customHeight="1">
      <c r="P94" s="1"/>
      <c r="Q94" s="1"/>
      <c r="R94" s="1"/>
    </row>
    <row r="95" spans="16:18" ht="14.25" customHeight="1">
      <c r="P95" s="1"/>
      <c r="Q95" s="1"/>
      <c r="R95" s="1"/>
    </row>
    <row r="96" spans="16:18" ht="14.25" customHeight="1">
      <c r="P96" s="1"/>
      <c r="Q96" s="1"/>
      <c r="R96" s="1"/>
    </row>
    <row r="97" spans="16:18" ht="14.25" customHeight="1">
      <c r="P97" s="1"/>
      <c r="Q97" s="1"/>
      <c r="R97" s="1"/>
    </row>
    <row r="98" spans="16:18" ht="14.25" customHeight="1">
      <c r="P98" s="1"/>
      <c r="Q98" s="1"/>
      <c r="R98" s="1"/>
    </row>
    <row r="99" spans="16:18" ht="14.25" customHeight="1">
      <c r="P99" s="1"/>
      <c r="Q99" s="1"/>
      <c r="R99" s="1"/>
    </row>
    <row r="100" spans="16:18" ht="14.25" customHeight="1">
      <c r="P100" s="1"/>
      <c r="Q100" s="1"/>
      <c r="R100" s="1"/>
    </row>
    <row r="101" spans="16:18" ht="14.25" customHeight="1">
      <c r="P101" s="1"/>
      <c r="Q101" s="1"/>
      <c r="R101" s="1"/>
    </row>
    <row r="102" spans="16:18" ht="14.25" customHeight="1">
      <c r="P102" s="1"/>
      <c r="Q102" s="1"/>
      <c r="R102" s="1"/>
    </row>
    <row r="103" spans="16:18" ht="14.25" customHeight="1">
      <c r="P103" s="1"/>
      <c r="Q103" s="1"/>
      <c r="R103" s="1"/>
    </row>
    <row r="104" spans="16:18" ht="14.25" customHeight="1">
      <c r="P104" s="1"/>
      <c r="Q104" s="1"/>
      <c r="R104" s="1"/>
    </row>
    <row r="105" spans="16:18" ht="14.25" customHeight="1">
      <c r="P105" s="1"/>
      <c r="Q105" s="1"/>
      <c r="R105" s="1"/>
    </row>
    <row r="106" spans="16:18" ht="14.25" customHeight="1">
      <c r="P106" s="1"/>
      <c r="Q106" s="1"/>
      <c r="R106" s="1"/>
    </row>
    <row r="107" spans="16:18" ht="14.25" customHeight="1">
      <c r="P107" s="1"/>
      <c r="Q107" s="1"/>
      <c r="R107" s="1"/>
    </row>
    <row r="108" spans="16:18" ht="14.25" customHeight="1">
      <c r="P108" s="1"/>
      <c r="Q108" s="1"/>
      <c r="R108" s="1"/>
    </row>
    <row r="109" spans="16:18" ht="14.25" customHeight="1">
      <c r="P109" s="1"/>
      <c r="Q109" s="1"/>
      <c r="R109" s="1"/>
    </row>
    <row r="110" spans="16:18" ht="14.25" customHeight="1">
      <c r="P110" s="1"/>
      <c r="Q110" s="1"/>
      <c r="R110" s="1"/>
    </row>
    <row r="111" spans="16:18" ht="14.25" customHeight="1">
      <c r="P111" s="1"/>
      <c r="Q111" s="1"/>
      <c r="R111" s="1"/>
    </row>
    <row r="112" spans="16:18" ht="14.25" customHeight="1">
      <c r="P112" s="1"/>
      <c r="Q112" s="1"/>
      <c r="R112" s="1"/>
    </row>
    <row r="113" spans="16:18" ht="14.25" customHeight="1">
      <c r="P113" s="1"/>
      <c r="Q113" s="1"/>
      <c r="R113" s="1"/>
    </row>
    <row r="114" spans="16:18" ht="14.25" customHeight="1">
      <c r="P114" s="1"/>
      <c r="Q114" s="1"/>
      <c r="R114" s="1"/>
    </row>
    <row r="115" spans="16:18" ht="14.25" customHeight="1">
      <c r="P115" s="1"/>
      <c r="Q115" s="1"/>
      <c r="R115" s="1"/>
    </row>
    <row r="116" spans="16:18" ht="14.25" customHeight="1">
      <c r="P116" s="1"/>
      <c r="Q116" s="1"/>
      <c r="R116" s="1"/>
    </row>
    <row r="117" spans="16:18" ht="14.25" customHeight="1">
      <c r="P117" s="1"/>
      <c r="Q117" s="1"/>
      <c r="R117" s="1"/>
    </row>
    <row r="118" spans="16:18" ht="14.25" customHeight="1">
      <c r="P118" s="1"/>
      <c r="Q118" s="1"/>
      <c r="R118" s="1"/>
    </row>
    <row r="119" spans="16:18" ht="14.25" customHeight="1">
      <c r="P119" s="1"/>
      <c r="Q119" s="1"/>
      <c r="R119" s="1"/>
    </row>
    <row r="120" spans="16:18" ht="14.25" customHeight="1">
      <c r="P120" s="1"/>
      <c r="Q120" s="1"/>
      <c r="R120" s="1"/>
    </row>
    <row r="121" spans="16:18" ht="14.25" customHeight="1">
      <c r="P121" s="1"/>
      <c r="Q121" s="1"/>
      <c r="R121" s="1"/>
    </row>
    <row r="122" spans="16:18" ht="14.25" customHeight="1">
      <c r="P122" s="1"/>
      <c r="Q122" s="1"/>
      <c r="R122" s="1"/>
    </row>
    <row r="123" spans="16:18" ht="14.25" customHeight="1">
      <c r="P123" s="1"/>
      <c r="Q123" s="1"/>
      <c r="R123" s="1"/>
    </row>
    <row r="124" spans="16:18" ht="14.25" customHeight="1">
      <c r="P124" s="1"/>
      <c r="Q124" s="1"/>
      <c r="R124" s="1"/>
    </row>
    <row r="125" spans="16:18" ht="14.25" customHeight="1">
      <c r="P125" s="1"/>
      <c r="Q125" s="1"/>
      <c r="R125" s="1"/>
    </row>
    <row r="126" spans="16:18" ht="14.25" customHeight="1">
      <c r="P126" s="1"/>
      <c r="Q126" s="1"/>
      <c r="R126" s="1"/>
    </row>
    <row r="127" spans="16:18" ht="14.25" customHeight="1">
      <c r="P127" s="1"/>
      <c r="Q127" s="1"/>
      <c r="R127" s="1"/>
    </row>
    <row r="128" spans="16:18" ht="14.25" customHeight="1">
      <c r="P128" s="1"/>
      <c r="Q128" s="1"/>
      <c r="R128" s="1"/>
    </row>
    <row r="129" spans="16:18" ht="14.25" customHeight="1">
      <c r="P129" s="1"/>
      <c r="Q129" s="1"/>
      <c r="R129" s="1"/>
    </row>
    <row r="130" spans="16:18" ht="14.25" customHeight="1">
      <c r="P130" s="1"/>
      <c r="Q130" s="1"/>
      <c r="R130" s="1"/>
    </row>
    <row r="131" spans="16:18" ht="14.25" customHeight="1">
      <c r="P131" s="1"/>
      <c r="Q131" s="1"/>
      <c r="R131" s="1"/>
    </row>
    <row r="132" spans="16:18" ht="14.25" customHeight="1">
      <c r="P132" s="1"/>
      <c r="Q132" s="1"/>
      <c r="R132" s="1"/>
    </row>
    <row r="133" spans="16:18" ht="14.25" customHeight="1">
      <c r="P133" s="1"/>
      <c r="Q133" s="1"/>
      <c r="R133" s="1"/>
    </row>
    <row r="134" spans="16:18" ht="14.25" customHeight="1">
      <c r="P134" s="1"/>
      <c r="Q134" s="1"/>
      <c r="R134" s="1"/>
    </row>
    <row r="135" spans="16:18" ht="14.25" customHeight="1">
      <c r="P135" s="1"/>
      <c r="Q135" s="1"/>
      <c r="R135" s="1"/>
    </row>
    <row r="136" spans="16:18" ht="14.25" customHeight="1">
      <c r="P136" s="1"/>
      <c r="Q136" s="1"/>
      <c r="R136" s="1"/>
    </row>
    <row r="137" spans="16:18" ht="14.25" customHeight="1">
      <c r="P137" s="1"/>
      <c r="Q137" s="1"/>
      <c r="R137" s="1"/>
    </row>
    <row r="138" spans="16:18" ht="14.25" customHeight="1">
      <c r="P138" s="1"/>
      <c r="Q138" s="1"/>
      <c r="R138" s="1"/>
    </row>
    <row r="139" spans="16:18" ht="14.25" customHeight="1">
      <c r="P139" s="1"/>
      <c r="Q139" s="1"/>
      <c r="R139" s="1"/>
    </row>
    <row r="140" spans="16:18" ht="14.25" customHeight="1">
      <c r="P140" s="1"/>
      <c r="Q140" s="1"/>
      <c r="R140" s="1"/>
    </row>
    <row r="141" spans="16:18" ht="14.25" customHeight="1">
      <c r="P141" s="1"/>
      <c r="Q141" s="1"/>
      <c r="R141" s="1"/>
    </row>
    <row r="142" spans="16:18" ht="14.25" customHeight="1">
      <c r="P142" s="1"/>
      <c r="Q142" s="1"/>
      <c r="R142" s="1"/>
    </row>
    <row r="143" spans="16:18" ht="14.25" customHeight="1">
      <c r="P143" s="1"/>
      <c r="Q143" s="1"/>
      <c r="R143" s="1"/>
    </row>
    <row r="144" spans="16:18" ht="14.25" customHeight="1">
      <c r="P144" s="1"/>
      <c r="Q144" s="1"/>
      <c r="R144" s="1"/>
    </row>
    <row r="145" spans="16:18" ht="14.25" customHeight="1">
      <c r="P145" s="1"/>
      <c r="Q145" s="1"/>
      <c r="R145" s="1"/>
    </row>
    <row r="146" spans="16:18" ht="14.25" customHeight="1">
      <c r="P146" s="1"/>
      <c r="Q146" s="1"/>
      <c r="R146" s="1"/>
    </row>
    <row r="147" spans="16:18" ht="14.25" customHeight="1">
      <c r="P147" s="1"/>
      <c r="Q147" s="1"/>
      <c r="R147" s="1"/>
    </row>
    <row r="148" spans="16:18" ht="14.25" customHeight="1">
      <c r="P148" s="1"/>
      <c r="Q148" s="1"/>
      <c r="R148" s="1"/>
    </row>
    <row r="149" spans="16:18" ht="14.25" customHeight="1">
      <c r="P149" s="1"/>
      <c r="Q149" s="1"/>
      <c r="R149" s="1"/>
    </row>
    <row r="150" spans="16:18" ht="14.25" customHeight="1">
      <c r="P150" s="1"/>
      <c r="Q150" s="1"/>
      <c r="R150" s="1"/>
    </row>
    <row r="151" spans="16:18" ht="14.25" customHeight="1">
      <c r="P151" s="1"/>
      <c r="Q151" s="1"/>
      <c r="R151" s="1"/>
    </row>
    <row r="152" spans="16:18" ht="14.25" customHeight="1">
      <c r="P152" s="1"/>
      <c r="Q152" s="1"/>
      <c r="R152" s="1"/>
    </row>
    <row r="153" spans="16:18" ht="14.25" customHeight="1">
      <c r="P153" s="1"/>
      <c r="Q153" s="1"/>
      <c r="R153" s="1"/>
    </row>
    <row r="154" spans="16:18" ht="14.25" customHeight="1">
      <c r="P154" s="1"/>
      <c r="Q154" s="1"/>
      <c r="R154" s="1"/>
    </row>
    <row r="155" spans="16:18" ht="14.25" customHeight="1">
      <c r="P155" s="1"/>
      <c r="Q155" s="1"/>
      <c r="R155" s="1"/>
    </row>
    <row r="156" spans="16:18" ht="14.25" customHeight="1">
      <c r="P156" s="1"/>
      <c r="Q156" s="1"/>
      <c r="R156" s="1"/>
    </row>
    <row r="157" spans="16:18" ht="14.25" customHeight="1">
      <c r="P157" s="1"/>
      <c r="Q157" s="1"/>
      <c r="R157" s="1"/>
    </row>
    <row r="158" spans="16:18" ht="14.25" customHeight="1">
      <c r="P158" s="1"/>
      <c r="Q158" s="1"/>
      <c r="R158" s="1"/>
    </row>
    <row r="159" spans="16:18" ht="14.25" customHeight="1">
      <c r="P159" s="1"/>
      <c r="Q159" s="1"/>
      <c r="R159" s="1"/>
    </row>
    <row r="160" spans="16:18" ht="14.25" customHeight="1">
      <c r="P160" s="1"/>
      <c r="Q160" s="1"/>
      <c r="R160" s="1"/>
    </row>
    <row r="161" spans="16:18" ht="14.25" customHeight="1">
      <c r="P161" s="1"/>
      <c r="Q161" s="1"/>
      <c r="R161" s="1"/>
    </row>
    <row r="162" spans="16:18" ht="14.25" customHeight="1">
      <c r="P162" s="1"/>
      <c r="Q162" s="1"/>
      <c r="R162" s="1"/>
    </row>
    <row r="163" spans="16:18" ht="14.25" customHeight="1">
      <c r="P163" s="1"/>
      <c r="Q163" s="1"/>
      <c r="R163" s="1"/>
    </row>
    <row r="164" spans="16:18" ht="14.25" customHeight="1">
      <c r="P164" s="1"/>
      <c r="Q164" s="1"/>
      <c r="R164" s="1"/>
    </row>
    <row r="165" spans="16:18" ht="14.25" customHeight="1">
      <c r="P165" s="1"/>
      <c r="Q165" s="1"/>
      <c r="R165" s="1"/>
    </row>
    <row r="166" spans="16:18" ht="14.25" customHeight="1">
      <c r="P166" s="1"/>
      <c r="Q166" s="1"/>
      <c r="R166" s="1"/>
    </row>
    <row r="167" spans="16:18" ht="14.25" customHeight="1">
      <c r="P167" s="1"/>
      <c r="Q167" s="1"/>
      <c r="R167" s="1"/>
    </row>
    <row r="168" spans="16:18" ht="14.25" customHeight="1">
      <c r="P168" s="1"/>
      <c r="Q168" s="1"/>
      <c r="R168" s="1"/>
    </row>
    <row r="169" spans="16:18" ht="14.25" customHeight="1">
      <c r="P169" s="1"/>
      <c r="Q169" s="1"/>
      <c r="R169" s="1"/>
    </row>
    <row r="170" spans="16:18" ht="14.25" customHeight="1">
      <c r="P170" s="1"/>
      <c r="Q170" s="1"/>
      <c r="R170" s="1"/>
    </row>
    <row r="171" spans="16:18" ht="14.25" customHeight="1">
      <c r="P171" s="1"/>
      <c r="Q171" s="1"/>
      <c r="R171" s="1"/>
    </row>
    <row r="172" spans="16:18" ht="14.25" customHeight="1">
      <c r="P172" s="1"/>
      <c r="Q172" s="1"/>
      <c r="R172" s="1"/>
    </row>
    <row r="173" spans="16:18" ht="14.25" customHeight="1">
      <c r="P173" s="1"/>
      <c r="Q173" s="1"/>
      <c r="R173" s="1"/>
    </row>
    <row r="174" spans="16:18" ht="14.25" customHeight="1">
      <c r="P174" s="1"/>
      <c r="Q174" s="1"/>
      <c r="R174" s="1"/>
    </row>
    <row r="175" spans="16:18" ht="14.25" customHeight="1">
      <c r="P175" s="1"/>
      <c r="Q175" s="1"/>
      <c r="R175" s="1"/>
    </row>
    <row r="176" spans="16:18" ht="14.25" customHeight="1">
      <c r="P176" s="1"/>
      <c r="Q176" s="1"/>
      <c r="R176" s="1"/>
    </row>
    <row r="177" spans="16:18" ht="14.25" customHeight="1">
      <c r="P177" s="1"/>
      <c r="Q177" s="1"/>
      <c r="R177" s="1"/>
    </row>
    <row r="178" spans="16:18" ht="14.25" customHeight="1">
      <c r="P178" s="1"/>
      <c r="Q178" s="1"/>
      <c r="R178" s="1"/>
    </row>
    <row r="179" spans="16:18" ht="14.25" customHeight="1">
      <c r="P179" s="1"/>
      <c r="Q179" s="1"/>
      <c r="R179" s="1"/>
    </row>
    <row r="180" spans="16:18" ht="14.25" customHeight="1">
      <c r="P180" s="1"/>
      <c r="Q180" s="1"/>
      <c r="R180" s="1"/>
    </row>
    <row r="181" spans="16:18" ht="14.25" customHeight="1">
      <c r="P181" s="1"/>
      <c r="Q181" s="1"/>
      <c r="R181" s="1"/>
    </row>
    <row r="182" spans="16:18" ht="14.25" customHeight="1">
      <c r="P182" s="1"/>
      <c r="Q182" s="1"/>
      <c r="R182" s="1"/>
    </row>
    <row r="183" spans="16:18" ht="14.25" customHeight="1">
      <c r="P183" s="1"/>
      <c r="Q183" s="1"/>
      <c r="R183" s="1"/>
    </row>
    <row r="184" spans="16:18" ht="14.25" customHeight="1">
      <c r="P184" s="1"/>
      <c r="Q184" s="1"/>
      <c r="R184" s="1"/>
    </row>
    <row r="185" spans="16:18" ht="14.25" customHeight="1">
      <c r="P185" s="1"/>
      <c r="Q185" s="1"/>
      <c r="R185" s="1"/>
    </row>
    <row r="186" spans="16:18" ht="14.25" customHeight="1">
      <c r="P186" s="1"/>
      <c r="Q186" s="1"/>
      <c r="R186" s="1"/>
    </row>
    <row r="187" spans="16:18" ht="14.25" customHeight="1">
      <c r="P187" s="1"/>
      <c r="Q187" s="1"/>
      <c r="R187" s="1"/>
    </row>
    <row r="188" spans="16:18" ht="14.25" customHeight="1">
      <c r="P188" s="1"/>
      <c r="Q188" s="1"/>
      <c r="R188" s="1"/>
    </row>
    <row r="189" spans="16:18" ht="14.25" customHeight="1">
      <c r="P189" s="1"/>
      <c r="Q189" s="1"/>
      <c r="R189" s="1"/>
    </row>
    <row r="190" spans="16:18" ht="14.25" customHeight="1">
      <c r="P190" s="1"/>
      <c r="Q190" s="1"/>
      <c r="R190" s="1"/>
    </row>
    <row r="191" spans="16:18" ht="14.25" customHeight="1">
      <c r="P191" s="1"/>
      <c r="Q191" s="1"/>
      <c r="R191" s="1"/>
    </row>
    <row r="192" spans="16:18" ht="14.25" customHeight="1">
      <c r="P192" s="1"/>
      <c r="Q192" s="1"/>
      <c r="R192" s="1"/>
    </row>
    <row r="193" spans="16:18" ht="14.25" customHeight="1">
      <c r="P193" s="1"/>
      <c r="Q193" s="1"/>
      <c r="R193" s="1"/>
    </row>
    <row r="194" spans="16:18" ht="14.25" customHeight="1">
      <c r="P194" s="1"/>
      <c r="Q194" s="1"/>
      <c r="R194" s="1"/>
    </row>
    <row r="195" spans="16:18" ht="14.25" customHeight="1">
      <c r="P195" s="1"/>
      <c r="Q195" s="1"/>
      <c r="R195" s="1"/>
    </row>
    <row r="196" spans="16:18" ht="14.25" customHeight="1">
      <c r="P196" s="1"/>
      <c r="Q196" s="1"/>
      <c r="R196" s="1"/>
    </row>
    <row r="197" spans="16:18" ht="14.25" customHeight="1">
      <c r="P197" s="1"/>
      <c r="Q197" s="1"/>
      <c r="R197" s="1"/>
    </row>
    <row r="198" spans="16:18" ht="14.25" customHeight="1">
      <c r="P198" s="1"/>
      <c r="Q198" s="1"/>
      <c r="R198" s="1"/>
    </row>
    <row r="199" spans="16:18" ht="14.25" customHeight="1">
      <c r="P199" s="1"/>
      <c r="Q199" s="1"/>
      <c r="R199" s="1"/>
    </row>
    <row r="200" spans="16:18" ht="14.25" customHeight="1">
      <c r="P200" s="1"/>
      <c r="Q200" s="1"/>
      <c r="R200" s="1"/>
    </row>
    <row r="201" spans="16:18" ht="14.25" customHeight="1">
      <c r="P201" s="1"/>
      <c r="Q201" s="1"/>
      <c r="R201" s="1"/>
    </row>
    <row r="202" spans="16:18" ht="14.25" customHeight="1">
      <c r="P202" s="1"/>
      <c r="Q202" s="1"/>
      <c r="R202" s="1"/>
    </row>
    <row r="203" spans="16:18" ht="14.25" customHeight="1">
      <c r="P203" s="1"/>
      <c r="Q203" s="1"/>
      <c r="R203" s="1"/>
    </row>
    <row r="204" spans="16:18" ht="14.25" customHeight="1">
      <c r="P204" s="1"/>
      <c r="Q204" s="1"/>
      <c r="R204" s="1"/>
    </row>
    <row r="205" spans="16:18" ht="14.25" customHeight="1">
      <c r="P205" s="1"/>
      <c r="Q205" s="1"/>
      <c r="R205" s="1"/>
    </row>
    <row r="206" spans="16:18" ht="14.25" customHeight="1">
      <c r="P206" s="1"/>
      <c r="Q206" s="1"/>
      <c r="R206" s="1"/>
    </row>
    <row r="207" spans="16:18" ht="14.25" customHeight="1">
      <c r="P207" s="1"/>
      <c r="Q207" s="1"/>
      <c r="R207" s="1"/>
    </row>
    <row r="208" spans="16:18" ht="14.25" customHeight="1">
      <c r="P208" s="1"/>
      <c r="Q208" s="1"/>
      <c r="R208" s="1"/>
    </row>
    <row r="209" spans="16:18" ht="14.25" customHeight="1">
      <c r="P209" s="1"/>
      <c r="Q209" s="1"/>
      <c r="R209" s="1"/>
    </row>
    <row r="210" spans="16:18" ht="14.25" customHeight="1">
      <c r="P210" s="1"/>
      <c r="Q210" s="1"/>
      <c r="R210" s="1"/>
    </row>
    <row r="211" spans="16:18" ht="14.25" customHeight="1">
      <c r="P211" s="1"/>
      <c r="Q211" s="1"/>
      <c r="R211" s="1"/>
    </row>
    <row r="212" spans="16:18" ht="14.25" customHeight="1">
      <c r="P212" s="1"/>
      <c r="Q212" s="1"/>
      <c r="R212" s="1"/>
    </row>
    <row r="213" spans="16:18" ht="14.25" customHeight="1">
      <c r="P213" s="1"/>
      <c r="Q213" s="1"/>
      <c r="R213" s="1"/>
    </row>
    <row r="214" spans="16:18" ht="14.25" customHeight="1">
      <c r="P214" s="1"/>
      <c r="Q214" s="1"/>
      <c r="R214" s="1"/>
    </row>
    <row r="215" spans="16:18" ht="14.25" customHeight="1">
      <c r="P215" s="1"/>
      <c r="Q215" s="1"/>
      <c r="R215" s="1"/>
    </row>
    <row r="216" spans="16:18" ht="14.25" customHeight="1">
      <c r="P216" s="1"/>
      <c r="Q216" s="1"/>
      <c r="R216" s="1"/>
    </row>
    <row r="217" spans="16:18" ht="14.25" customHeight="1">
      <c r="P217" s="1"/>
      <c r="Q217" s="1"/>
      <c r="R217" s="1"/>
    </row>
    <row r="218" spans="16:18" ht="14.25" customHeight="1">
      <c r="P218" s="1"/>
      <c r="Q218" s="1"/>
      <c r="R218" s="1"/>
    </row>
    <row r="219" spans="16:18" ht="14.25" customHeight="1">
      <c r="P219" s="1"/>
      <c r="Q219" s="1"/>
      <c r="R219" s="1"/>
    </row>
    <row r="220" spans="16:18" ht="14.25" customHeight="1">
      <c r="P220" s="1"/>
      <c r="Q220" s="1"/>
      <c r="R220" s="1"/>
    </row>
    <row r="221" spans="16:18" ht="14.25" customHeight="1">
      <c r="P221" s="1"/>
      <c r="Q221" s="1"/>
      <c r="R221" s="1"/>
    </row>
    <row r="222" spans="16:18" ht="14.25" customHeight="1">
      <c r="P222" s="1"/>
      <c r="Q222" s="1"/>
      <c r="R222" s="1"/>
    </row>
    <row r="223" spans="16:18" ht="14.25" customHeight="1">
      <c r="P223" s="1"/>
      <c r="Q223" s="1"/>
      <c r="R223" s="1"/>
    </row>
    <row r="224" spans="16:18" ht="14.25" customHeight="1">
      <c r="P224" s="1"/>
      <c r="Q224" s="1"/>
      <c r="R224" s="1"/>
    </row>
    <row r="225" spans="16:18" ht="14.25" customHeight="1">
      <c r="P225" s="1"/>
      <c r="Q225" s="1"/>
      <c r="R225" s="1"/>
    </row>
    <row r="226" spans="16:18" ht="14.25" customHeight="1">
      <c r="P226" s="1"/>
      <c r="Q226" s="1"/>
      <c r="R226" s="1"/>
    </row>
    <row r="227" spans="16:18" ht="14.25" customHeight="1">
      <c r="P227" s="1"/>
      <c r="Q227" s="1"/>
      <c r="R227" s="1"/>
    </row>
    <row r="228" spans="16:18" ht="14.25" customHeight="1">
      <c r="P228" s="1"/>
      <c r="Q228" s="1"/>
      <c r="R228" s="1"/>
    </row>
    <row r="229" spans="16:18" ht="14.25" customHeight="1">
      <c r="P229" s="1"/>
      <c r="Q229" s="1"/>
      <c r="R229" s="1"/>
    </row>
    <row r="230" spans="16:18" ht="14.25" customHeight="1">
      <c r="P230" s="1"/>
      <c r="Q230" s="1"/>
      <c r="R230" s="1"/>
    </row>
    <row r="231" spans="16:18" ht="14.25" customHeight="1">
      <c r="P231" s="1"/>
      <c r="Q231" s="1"/>
      <c r="R231" s="1"/>
    </row>
    <row r="232" spans="16:18" ht="14.25" customHeight="1">
      <c r="P232" s="1"/>
      <c r="Q232" s="1"/>
      <c r="R232" s="1"/>
    </row>
    <row r="233" spans="16:18" ht="14.25" customHeight="1">
      <c r="P233" s="1"/>
      <c r="Q233" s="1"/>
      <c r="R233" s="1"/>
    </row>
    <row r="234" spans="16:18" ht="14.25" customHeight="1">
      <c r="P234" s="1"/>
      <c r="Q234" s="1"/>
      <c r="R234" s="1"/>
    </row>
    <row r="235" spans="16:18" ht="14.25" customHeight="1">
      <c r="P235" s="1"/>
      <c r="Q235" s="1"/>
      <c r="R235" s="1"/>
    </row>
    <row r="236" spans="16:18" ht="14.25" customHeight="1">
      <c r="P236" s="1"/>
      <c r="Q236" s="1"/>
      <c r="R236" s="1"/>
    </row>
    <row r="237" spans="16:18" ht="14.25" customHeight="1">
      <c r="P237" s="1"/>
      <c r="Q237" s="1"/>
      <c r="R237" s="1"/>
    </row>
    <row r="238" spans="16:18" ht="14.25" customHeight="1">
      <c r="P238" s="1"/>
      <c r="Q238" s="1"/>
      <c r="R238" s="1"/>
    </row>
    <row r="239" spans="16:18" ht="14.25" customHeight="1">
      <c r="P239" s="1"/>
      <c r="Q239" s="1"/>
      <c r="R239" s="1"/>
    </row>
    <row r="240" spans="16:18" ht="14.25" customHeight="1">
      <c r="P240" s="1"/>
      <c r="Q240" s="1"/>
      <c r="R240" s="1"/>
    </row>
    <row r="241" spans="16:18" ht="14.25" customHeight="1">
      <c r="P241" s="1"/>
      <c r="Q241" s="1"/>
      <c r="R241" s="1"/>
    </row>
    <row r="242" spans="16:18" ht="14.25" customHeight="1">
      <c r="P242" s="1"/>
      <c r="Q242" s="1"/>
      <c r="R242" s="1"/>
    </row>
    <row r="243" spans="16:18" ht="14.25" customHeight="1">
      <c r="P243" s="1"/>
      <c r="Q243" s="1"/>
      <c r="R243" s="1"/>
    </row>
    <row r="244" spans="16:18" ht="14.25" customHeight="1">
      <c r="P244" s="1"/>
      <c r="Q244" s="1"/>
      <c r="R244" s="1"/>
    </row>
    <row r="245" spans="16:18" ht="14.25" customHeight="1">
      <c r="P245" s="1"/>
      <c r="Q245" s="1"/>
      <c r="R245" s="1"/>
    </row>
    <row r="246" spans="16:18" ht="14.25" customHeight="1"/>
    <row r="247" spans="16:18" ht="14.25" customHeight="1"/>
    <row r="248" spans="16:18" ht="14.25" customHeight="1"/>
    <row r="249" spans="16:18" ht="14.25" customHeight="1"/>
    <row r="250" spans="16:18" ht="14.25" customHeight="1"/>
    <row r="251" spans="16:18" ht="14.25" customHeight="1"/>
    <row r="252" spans="16:18" ht="14.25" customHeight="1"/>
    <row r="253" spans="16:18" ht="14.25" customHeight="1"/>
    <row r="254" spans="16:18" ht="14.25" customHeight="1"/>
    <row r="255" spans="16:18" ht="14.25" customHeight="1"/>
    <row r="256" spans="16:18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F1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fa_mero xmlns="78d9b743-091e-4a35-8d84-b0901be568a6" xsi:nil="true"/>
    <lcf76f155ced4ddcb4097134ff3c332f xmlns="78d9b743-091e-4a35-8d84-b0901be568a6">
      <Terms xmlns="http://schemas.microsoft.com/office/infopath/2007/PartnerControls"/>
    </lcf76f155ced4ddcb4097134ff3c332f>
    <TaxCatchAll xmlns="61b4a8a7-5332-4030-b1ea-987d0cff508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AB011416212D46880B6C87BF27AE43" ma:contentTypeVersion="17" ma:contentTypeDescription="Crear nuevo documento." ma:contentTypeScope="" ma:versionID="1d32560a9af996607c9af0453fd4a486">
  <xsd:schema xmlns:xsd="http://www.w3.org/2001/XMLSchema" xmlns:xs="http://www.w3.org/2001/XMLSchema" xmlns:p="http://schemas.microsoft.com/office/2006/metadata/properties" xmlns:ns2="78d9b743-091e-4a35-8d84-b0901be568a6" xmlns:ns3="61b4a8a7-5332-4030-b1ea-987d0cff508c" targetNamespace="http://schemas.microsoft.com/office/2006/metadata/properties" ma:root="true" ma:fieldsID="3de92cfd0c491c8505fc5b1666914fde" ns2:_="" ns3:_="">
    <xsd:import namespace="78d9b743-091e-4a35-8d84-b0901be568a6"/>
    <xsd:import namespace="61b4a8a7-5332-4030-b1ea-987d0cff50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N_x00fa_mer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9b743-091e-4a35-8d84-b0901be568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2e7cdcbb-7475-4807-b566-d048aee97d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_x00fa_mero" ma:index="23" nillable="true" ma:displayName="Número" ma:format="Dropdown" ma:internalName="N_x00fa_mero" ma:percentage="FALSE">
      <xsd:simpleType>
        <xsd:restriction base="dms:Number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4a8a7-5332-4030-b1ea-987d0cff508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27e60e9-09bf-4cbc-b42e-11163c287578}" ma:internalName="TaxCatchAll" ma:showField="CatchAllData" ma:web="61b4a8a7-5332-4030-b1ea-987d0cff50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FC45E5-C188-492C-BB7F-20E17BACCF09}"/>
</file>

<file path=customXml/itemProps2.xml><?xml version="1.0" encoding="utf-8"?>
<ds:datastoreItem xmlns:ds="http://schemas.openxmlformats.org/officeDocument/2006/customXml" ds:itemID="{F1253572-91E0-4B01-B77D-C40B9E939F86}"/>
</file>

<file path=customXml/itemProps3.xml><?xml version="1.0" encoding="utf-8"?>
<ds:datastoreItem xmlns:ds="http://schemas.openxmlformats.org/officeDocument/2006/customXml" ds:itemID="{E588023C-D6A9-4607-A2BB-49942D6CC9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BDG 2</dc:creator>
  <cp:keywords/>
  <dc:description/>
  <cp:lastModifiedBy>iriveros@inversor.org.co</cp:lastModifiedBy>
  <cp:revision/>
  <dcterms:created xsi:type="dcterms:W3CDTF">2023-10-16T15:08:22Z</dcterms:created>
  <dcterms:modified xsi:type="dcterms:W3CDTF">2025-10-03T18:04:09Z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0x01010047AB011416212D46880B6C87BF27AE43</vt:lpwstr>
  </property>
  <property fmtid="{D5CDD505-2E9C-101B-9397-08002B2CF9AE}" pid="3" name="MediaServiceImageTags">
    <vt:lpwstr/>
  </property>
</Properties>
</file>